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5" windowWidth="20955" windowHeight="9720"/>
  </bookViews>
  <sheets>
    <sheet name="Законы №17-4487 и № 3-1004" sheetId="2" r:id="rId1"/>
  </sheets>
  <externalReferences>
    <externalReference r:id="rId2"/>
    <externalReference r:id="rId3"/>
    <externalReference r:id="rId4"/>
  </externalReferences>
  <definedNames>
    <definedName name="_xlnm._FilterDatabase" localSheetId="0" hidden="1">'Законы №17-4487 и № 3-1004'!$A$5:$WXP$777</definedName>
    <definedName name="Form">[1]Списки!$A$1:$A$5</definedName>
    <definedName name="оп">[2]Лист2!$A$1:$A$7</definedName>
    <definedName name="ОПФ">[3]Лист2!$A$1:$A$6</definedName>
  </definedNames>
  <calcPr calcId="145621"/>
</workbook>
</file>

<file path=xl/calcChain.xml><?xml version="1.0" encoding="utf-8"?>
<calcChain xmlns="http://schemas.openxmlformats.org/spreadsheetml/2006/main">
  <c r="H783" i="2" l="1"/>
  <c r="G783" i="2"/>
  <c r="I47" i="2"/>
  <c r="I172" i="2"/>
  <c r="I199" i="2"/>
  <c r="I225" i="2"/>
  <c r="I271" i="2"/>
  <c r="I323" i="2"/>
  <c r="I359" i="2"/>
  <c r="I362" i="2"/>
  <c r="I365" i="2"/>
  <c r="I400" i="2"/>
  <c r="I468" i="2"/>
  <c r="I482" i="2"/>
  <c r="I490" i="2"/>
  <c r="I558" i="2"/>
  <c r="I574" i="2"/>
  <c r="I618" i="2"/>
  <c r="I646" i="2"/>
  <c r="I661" i="2"/>
  <c r="I695" i="2"/>
  <c r="I767" i="2"/>
  <c r="G7" i="2"/>
  <c r="H7" i="2"/>
  <c r="G8" i="2"/>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G32" i="2"/>
  <c r="H32" i="2"/>
  <c r="G33" i="2"/>
  <c r="H33" i="2"/>
  <c r="G34" i="2"/>
  <c r="H34" i="2"/>
  <c r="G35" i="2"/>
  <c r="H35" i="2"/>
  <c r="G36" i="2"/>
  <c r="H36" i="2"/>
  <c r="G37" i="2"/>
  <c r="H37" i="2"/>
  <c r="G38" i="2"/>
  <c r="G39" i="2"/>
  <c r="H39" i="2"/>
  <c r="G40" i="2"/>
  <c r="H40" i="2"/>
  <c r="G41" i="2"/>
  <c r="H41" i="2"/>
  <c r="G42" i="2"/>
  <c r="H42" i="2"/>
  <c r="G43" i="2"/>
  <c r="H43" i="2"/>
  <c r="G44" i="2"/>
  <c r="H44" i="2"/>
  <c r="G45" i="2"/>
  <c r="H45" i="2"/>
  <c r="G46" i="2"/>
  <c r="H46" i="2"/>
  <c r="G49" i="2"/>
  <c r="H49" i="2"/>
  <c r="G50" i="2"/>
  <c r="H50" i="2"/>
  <c r="G51" i="2"/>
  <c r="H51" i="2"/>
  <c r="G52" i="2"/>
  <c r="H52" i="2"/>
  <c r="G53" i="2"/>
  <c r="H53" i="2"/>
  <c r="G54" i="2"/>
  <c r="H54" i="2"/>
  <c r="G55" i="2"/>
  <c r="H55" i="2"/>
  <c r="G56" i="2"/>
  <c r="H56" i="2"/>
  <c r="G57" i="2"/>
  <c r="H57" i="2"/>
  <c r="G58" i="2"/>
  <c r="H58" i="2"/>
  <c r="G59" i="2"/>
  <c r="H59" i="2"/>
  <c r="G61" i="2"/>
  <c r="G89" i="2" s="1"/>
  <c r="H61" i="2"/>
  <c r="G62" i="2"/>
  <c r="H62" i="2"/>
  <c r="G63" i="2"/>
  <c r="H63" i="2"/>
  <c r="G64" i="2"/>
  <c r="H64" i="2"/>
  <c r="G65" i="2"/>
  <c r="H65" i="2"/>
  <c r="G66" i="2"/>
  <c r="H66" i="2"/>
  <c r="G67" i="2"/>
  <c r="H67" i="2"/>
  <c r="G68" i="2"/>
  <c r="H68" i="2"/>
  <c r="G69" i="2"/>
  <c r="H69" i="2"/>
  <c r="G70" i="2"/>
  <c r="H70" i="2"/>
  <c r="G71" i="2"/>
  <c r="H71" i="2"/>
  <c r="G72" i="2"/>
  <c r="H72" i="2"/>
  <c r="G73" i="2"/>
  <c r="H73" i="2"/>
  <c r="G74" i="2"/>
  <c r="H74" i="2"/>
  <c r="G75" i="2"/>
  <c r="G76" i="2"/>
  <c r="H76" i="2"/>
  <c r="G77" i="2"/>
  <c r="H77" i="2"/>
  <c r="G78" i="2"/>
  <c r="G79" i="2"/>
  <c r="H79" i="2"/>
  <c r="G80" i="2"/>
  <c r="H80" i="2"/>
  <c r="G81" i="2"/>
  <c r="H81" i="2"/>
  <c r="G82" i="2"/>
  <c r="H82" i="2"/>
  <c r="G83" i="2"/>
  <c r="H83" i="2"/>
  <c r="G84" i="2"/>
  <c r="H84" i="2"/>
  <c r="G85" i="2"/>
  <c r="H85" i="2"/>
  <c r="G86" i="2"/>
  <c r="H86" i="2"/>
  <c r="G87" i="2"/>
  <c r="H87" i="2"/>
  <c r="G88" i="2"/>
  <c r="H88" i="2"/>
  <c r="G90" i="2"/>
  <c r="G128" i="2" s="1"/>
  <c r="H90" i="2"/>
  <c r="G91" i="2"/>
  <c r="H91" i="2"/>
  <c r="G92" i="2"/>
  <c r="H92" i="2"/>
  <c r="G93" i="2"/>
  <c r="H93" i="2"/>
  <c r="G94" i="2"/>
  <c r="H94" i="2"/>
  <c r="G95" i="2"/>
  <c r="H95" i="2"/>
  <c r="G96" i="2"/>
  <c r="H96" i="2"/>
  <c r="G97" i="2"/>
  <c r="H97" i="2"/>
  <c r="G98" i="2"/>
  <c r="H98" i="2"/>
  <c r="G99" i="2"/>
  <c r="H99" i="2"/>
  <c r="G100" i="2"/>
  <c r="H100" i="2"/>
  <c r="G101" i="2"/>
  <c r="H101" i="2"/>
  <c r="G102" i="2"/>
  <c r="H102" i="2"/>
  <c r="G103" i="2"/>
  <c r="H103" i="2"/>
  <c r="G104" i="2"/>
  <c r="H104" i="2"/>
  <c r="G105" i="2"/>
  <c r="H105" i="2"/>
  <c r="G106" i="2"/>
  <c r="H106" i="2"/>
  <c r="G107" i="2"/>
  <c r="H107" i="2"/>
  <c r="G108" i="2"/>
  <c r="H108" i="2"/>
  <c r="G109" i="2"/>
  <c r="H109" i="2"/>
  <c r="G110" i="2"/>
  <c r="H110" i="2"/>
  <c r="G111" i="2"/>
  <c r="H111" i="2"/>
  <c r="G112" i="2"/>
  <c r="H112" i="2"/>
  <c r="G113" i="2"/>
  <c r="H113" i="2"/>
  <c r="G114" i="2"/>
  <c r="H114" i="2"/>
  <c r="G115" i="2"/>
  <c r="H115" i="2"/>
  <c r="G116" i="2"/>
  <c r="H116" i="2"/>
  <c r="G117" i="2"/>
  <c r="H117" i="2"/>
  <c r="G118" i="2"/>
  <c r="G119" i="2"/>
  <c r="G120" i="2"/>
  <c r="H120" i="2"/>
  <c r="G121" i="2"/>
  <c r="H121" i="2"/>
  <c r="G122" i="2"/>
  <c r="H122" i="2"/>
  <c r="G123" i="2"/>
  <c r="H123" i="2"/>
  <c r="G124" i="2"/>
  <c r="H124" i="2"/>
  <c r="G125" i="2"/>
  <c r="H125" i="2"/>
  <c r="G126" i="2"/>
  <c r="H126" i="2"/>
  <c r="G127" i="2"/>
  <c r="H127" i="2"/>
  <c r="G129" i="2"/>
  <c r="G142" i="2" s="1"/>
  <c r="H129" i="2"/>
  <c r="H142" i="2" s="1"/>
  <c r="G130" i="2"/>
  <c r="H130" i="2"/>
  <c r="G131" i="2"/>
  <c r="H131" i="2"/>
  <c r="G132" i="2"/>
  <c r="H132" i="2"/>
  <c r="G133" i="2"/>
  <c r="H133" i="2"/>
  <c r="G134" i="2"/>
  <c r="H134" i="2"/>
  <c r="G135" i="2"/>
  <c r="H135" i="2"/>
  <c r="G136" i="2"/>
  <c r="H136" i="2"/>
  <c r="G137" i="2"/>
  <c r="H137" i="2"/>
  <c r="G138" i="2"/>
  <c r="H138" i="2"/>
  <c r="G139" i="2"/>
  <c r="H139" i="2"/>
  <c r="G140" i="2"/>
  <c r="H140" i="2"/>
  <c r="G141" i="2"/>
  <c r="H141" i="2"/>
  <c r="G143" i="2"/>
  <c r="G151" i="2" s="1"/>
  <c r="H143" i="2"/>
  <c r="H151" i="2" s="1"/>
  <c r="G144" i="2"/>
  <c r="H144" i="2"/>
  <c r="G145" i="2"/>
  <c r="H145" i="2"/>
  <c r="G146" i="2"/>
  <c r="H146" i="2"/>
  <c r="G147" i="2"/>
  <c r="H147" i="2"/>
  <c r="G148" i="2"/>
  <c r="H148" i="2"/>
  <c r="G149" i="2"/>
  <c r="H149" i="2"/>
  <c r="G150" i="2"/>
  <c r="H150" i="2"/>
  <c r="G152" i="2"/>
  <c r="G168" i="2" s="1"/>
  <c r="H152" i="2"/>
  <c r="H168" i="2" s="1"/>
  <c r="G153" i="2"/>
  <c r="H153" i="2"/>
  <c r="G154" i="2"/>
  <c r="H154" i="2"/>
  <c r="G155" i="2"/>
  <c r="H155" i="2"/>
  <c r="G156" i="2"/>
  <c r="H156" i="2"/>
  <c r="G157" i="2"/>
  <c r="H157" i="2"/>
  <c r="G158" i="2"/>
  <c r="H158" i="2"/>
  <c r="G159" i="2"/>
  <c r="H159" i="2"/>
  <c r="G160" i="2"/>
  <c r="H160" i="2"/>
  <c r="G161" i="2"/>
  <c r="H161" i="2"/>
  <c r="G162" i="2"/>
  <c r="H162" i="2"/>
  <c r="G163" i="2"/>
  <c r="H163" i="2"/>
  <c r="G164" i="2"/>
  <c r="H164" i="2"/>
  <c r="G165" i="2"/>
  <c r="H165" i="2"/>
  <c r="G166" i="2"/>
  <c r="H166" i="2"/>
  <c r="G167" i="2"/>
  <c r="H167" i="2"/>
  <c r="G169" i="2"/>
  <c r="G172" i="2" s="1"/>
  <c r="H169" i="2"/>
  <c r="H172" i="2" s="1"/>
  <c r="G170" i="2"/>
  <c r="H170" i="2"/>
  <c r="G171" i="2"/>
  <c r="H171" i="2"/>
  <c r="G173" i="2"/>
  <c r="G199" i="2" s="1"/>
  <c r="H173" i="2"/>
  <c r="H199" i="2" s="1"/>
  <c r="G174" i="2"/>
  <c r="H174" i="2"/>
  <c r="G175" i="2"/>
  <c r="H175" i="2"/>
  <c r="G176" i="2"/>
  <c r="H176" i="2"/>
  <c r="G177" i="2"/>
  <c r="H177" i="2"/>
  <c r="G178" i="2"/>
  <c r="H178" i="2"/>
  <c r="G179" i="2"/>
  <c r="H179" i="2"/>
  <c r="G180" i="2"/>
  <c r="H180" i="2"/>
  <c r="G181" i="2"/>
  <c r="H181" i="2"/>
  <c r="G182" i="2"/>
  <c r="H182" i="2"/>
  <c r="G183" i="2"/>
  <c r="H183" i="2"/>
  <c r="G184" i="2"/>
  <c r="H184" i="2"/>
  <c r="G185" i="2"/>
  <c r="H185" i="2"/>
  <c r="G186" i="2"/>
  <c r="H186" i="2"/>
  <c r="G187" i="2"/>
  <c r="H187" i="2"/>
  <c r="G188" i="2"/>
  <c r="H188" i="2"/>
  <c r="G189" i="2"/>
  <c r="H189" i="2"/>
  <c r="G190" i="2"/>
  <c r="H190" i="2"/>
  <c r="G191" i="2"/>
  <c r="H191" i="2"/>
  <c r="G192" i="2"/>
  <c r="H192" i="2"/>
  <c r="G193" i="2"/>
  <c r="H193" i="2"/>
  <c r="G194" i="2"/>
  <c r="H194" i="2"/>
  <c r="G195" i="2"/>
  <c r="H195" i="2"/>
  <c r="G196" i="2"/>
  <c r="H196" i="2"/>
  <c r="G197" i="2"/>
  <c r="H197" i="2"/>
  <c r="G198" i="2"/>
  <c r="H198" i="2"/>
  <c r="G200" i="2"/>
  <c r="G225" i="2" s="1"/>
  <c r="H200" i="2"/>
  <c r="G201" i="2"/>
  <c r="H201" i="2"/>
  <c r="G202" i="2"/>
  <c r="H202" i="2"/>
  <c r="G203" i="2"/>
  <c r="H203" i="2"/>
  <c r="G204" i="2"/>
  <c r="H204" i="2"/>
  <c r="G205" i="2"/>
  <c r="H205" i="2"/>
  <c r="G206" i="2"/>
  <c r="H206" i="2"/>
  <c r="G207" i="2"/>
  <c r="H207" i="2"/>
  <c r="G208" i="2"/>
  <c r="H208" i="2"/>
  <c r="G209" i="2"/>
  <c r="H209" i="2"/>
  <c r="G210" i="2"/>
  <c r="H210" i="2"/>
  <c r="G211" i="2"/>
  <c r="H211" i="2"/>
  <c r="G212" i="2"/>
  <c r="H212" i="2"/>
  <c r="G213" i="2"/>
  <c r="H213" i="2"/>
  <c r="G214" i="2"/>
  <c r="H214" i="2"/>
  <c r="G215" i="2"/>
  <c r="H215" i="2"/>
  <c r="G216" i="2"/>
  <c r="H216" i="2"/>
  <c r="G217" i="2"/>
  <c r="H217" i="2"/>
  <c r="G218" i="2"/>
  <c r="G219" i="2"/>
  <c r="H219" i="2"/>
  <c r="G220" i="2"/>
  <c r="H220" i="2"/>
  <c r="G221" i="2"/>
  <c r="H221" i="2"/>
  <c r="G222" i="2"/>
  <c r="H222" i="2"/>
  <c r="G223" i="2"/>
  <c r="H223" i="2"/>
  <c r="G224" i="2"/>
  <c r="H224" i="2"/>
  <c r="G228" i="2"/>
  <c r="H228" i="2"/>
  <c r="G229" i="2"/>
  <c r="H229" i="2"/>
  <c r="G230" i="2"/>
  <c r="H230" i="2"/>
  <c r="G232" i="2"/>
  <c r="G245" i="2" s="1"/>
  <c r="H232" i="2"/>
  <c r="G233" i="2"/>
  <c r="H233" i="2"/>
  <c r="G234" i="2"/>
  <c r="H234" i="2"/>
  <c r="G235" i="2"/>
  <c r="H235" i="2"/>
  <c r="G236" i="2"/>
  <c r="H236" i="2"/>
  <c r="G237" i="2"/>
  <c r="H237" i="2"/>
  <c r="G238" i="2"/>
  <c r="H238" i="2"/>
  <c r="G239" i="2"/>
  <c r="H239" i="2"/>
  <c r="G240" i="2"/>
  <c r="H240" i="2"/>
  <c r="G241" i="2"/>
  <c r="H241" i="2"/>
  <c r="G242" i="2"/>
  <c r="H242" i="2"/>
  <c r="G243" i="2"/>
  <c r="H243" i="2"/>
  <c r="G244" i="2"/>
  <c r="G246" i="2"/>
  <c r="H246" i="2"/>
  <c r="G247" i="2"/>
  <c r="H247" i="2"/>
  <c r="G249" i="2"/>
  <c r="H249" i="2"/>
  <c r="G250" i="2"/>
  <c r="H250" i="2"/>
  <c r="G251" i="2"/>
  <c r="H251" i="2"/>
  <c r="G252" i="2"/>
  <c r="H252" i="2"/>
  <c r="G253" i="2"/>
  <c r="H253" i="2"/>
  <c r="G254" i="2"/>
  <c r="H254" i="2"/>
  <c r="G255" i="2"/>
  <c r="H255" i="2"/>
  <c r="G256" i="2"/>
  <c r="H256" i="2"/>
  <c r="G257" i="2"/>
  <c r="H257" i="2"/>
  <c r="G258" i="2"/>
  <c r="H258" i="2"/>
  <c r="G259" i="2"/>
  <c r="H259" i="2"/>
  <c r="G260" i="2"/>
  <c r="H260" i="2"/>
  <c r="G261" i="2"/>
  <c r="H261" i="2"/>
  <c r="G262" i="2"/>
  <c r="H262" i="2"/>
  <c r="G263" i="2"/>
  <c r="H263" i="2"/>
  <c r="G264" i="2"/>
  <c r="H264" i="2"/>
  <c r="G265" i="2"/>
  <c r="H265" i="2"/>
  <c r="G267" i="2"/>
  <c r="H267" i="2"/>
  <c r="G268" i="2"/>
  <c r="H268" i="2"/>
  <c r="G269" i="2"/>
  <c r="H269" i="2"/>
  <c r="G270" i="2"/>
  <c r="H270" i="2"/>
  <c r="G272" i="2"/>
  <c r="G283" i="2" s="1"/>
  <c r="H272" i="2"/>
  <c r="H283" i="2" s="1"/>
  <c r="G273" i="2"/>
  <c r="H273" i="2"/>
  <c r="G274" i="2"/>
  <c r="H274" i="2"/>
  <c r="G275" i="2"/>
  <c r="H275" i="2"/>
  <c r="G276" i="2"/>
  <c r="H276" i="2"/>
  <c r="G277" i="2"/>
  <c r="H277" i="2"/>
  <c r="G278" i="2"/>
  <c r="H278" i="2"/>
  <c r="G279" i="2"/>
  <c r="H279" i="2"/>
  <c r="G280" i="2"/>
  <c r="H280" i="2"/>
  <c r="G281" i="2"/>
  <c r="H281" i="2"/>
  <c r="G282" i="2"/>
  <c r="H282" i="2"/>
  <c r="G284" i="2"/>
  <c r="G317" i="2" s="1"/>
  <c r="H284" i="2"/>
  <c r="H317" i="2" s="1"/>
  <c r="G285" i="2"/>
  <c r="H285" i="2"/>
  <c r="G286" i="2"/>
  <c r="H286" i="2"/>
  <c r="G287" i="2"/>
  <c r="H287" i="2"/>
  <c r="G288" i="2"/>
  <c r="H288" i="2"/>
  <c r="G289" i="2"/>
  <c r="H289" i="2"/>
  <c r="G290" i="2"/>
  <c r="H290" i="2"/>
  <c r="G291" i="2"/>
  <c r="H291" i="2"/>
  <c r="G292" i="2"/>
  <c r="H292" i="2"/>
  <c r="G293" i="2"/>
  <c r="H293" i="2"/>
  <c r="G294" i="2"/>
  <c r="H294" i="2"/>
  <c r="G295" i="2"/>
  <c r="H295" i="2"/>
  <c r="G296" i="2"/>
  <c r="H296" i="2"/>
  <c r="G297" i="2"/>
  <c r="H297" i="2"/>
  <c r="G298" i="2"/>
  <c r="H298" i="2"/>
  <c r="G299" i="2"/>
  <c r="H299" i="2"/>
  <c r="G300" i="2"/>
  <c r="H300" i="2"/>
  <c r="G301" i="2"/>
  <c r="H301" i="2"/>
  <c r="G302" i="2"/>
  <c r="H302" i="2"/>
  <c r="G303" i="2"/>
  <c r="H303" i="2"/>
  <c r="G304" i="2"/>
  <c r="H304" i="2"/>
  <c r="G305" i="2"/>
  <c r="H305" i="2"/>
  <c r="G306" i="2"/>
  <c r="H306" i="2"/>
  <c r="G307" i="2"/>
  <c r="H307" i="2"/>
  <c r="G308" i="2"/>
  <c r="H308" i="2"/>
  <c r="G309" i="2"/>
  <c r="H309" i="2"/>
  <c r="G310" i="2"/>
  <c r="H310" i="2"/>
  <c r="G311" i="2"/>
  <c r="H311" i="2"/>
  <c r="G312" i="2"/>
  <c r="H312" i="2"/>
  <c r="G313" i="2"/>
  <c r="H313" i="2"/>
  <c r="G314" i="2"/>
  <c r="H314" i="2"/>
  <c r="G315" i="2"/>
  <c r="H315" i="2"/>
  <c r="G316" i="2"/>
  <c r="H316" i="2"/>
  <c r="G319" i="2"/>
  <c r="H319" i="2"/>
  <c r="G320" i="2"/>
  <c r="H320" i="2"/>
  <c r="G321" i="2"/>
  <c r="H321" i="2"/>
  <c r="G322" i="2"/>
  <c r="H322" i="2"/>
  <c r="G324" i="2"/>
  <c r="G344" i="2" s="1"/>
  <c r="H324" i="2"/>
  <c r="G325" i="2"/>
  <c r="H325" i="2"/>
  <c r="G326" i="2"/>
  <c r="H326" i="2"/>
  <c r="G327" i="2"/>
  <c r="H327" i="2"/>
  <c r="G328" i="2"/>
  <c r="H328" i="2"/>
  <c r="G329" i="2"/>
  <c r="H329" i="2"/>
  <c r="G330" i="2"/>
  <c r="H330" i="2"/>
  <c r="G331" i="2"/>
  <c r="H331" i="2"/>
  <c r="G332" i="2"/>
  <c r="H332" i="2"/>
  <c r="G333" i="2"/>
  <c r="H333" i="2"/>
  <c r="G334" i="2"/>
  <c r="H334" i="2"/>
  <c r="G335" i="2"/>
  <c r="H335" i="2"/>
  <c r="G336" i="2"/>
  <c r="H336" i="2"/>
  <c r="G337" i="2"/>
  <c r="G338" i="2"/>
  <c r="G339" i="2"/>
  <c r="H339" i="2"/>
  <c r="G340" i="2"/>
  <c r="H340" i="2"/>
  <c r="G341" i="2"/>
  <c r="H341" i="2"/>
  <c r="G342" i="2"/>
  <c r="H342" i="2"/>
  <c r="G343" i="2"/>
  <c r="H343" i="2"/>
  <c r="G346" i="2"/>
  <c r="H346" i="2"/>
  <c r="G347" i="2"/>
  <c r="H347" i="2"/>
  <c r="G348" i="2"/>
  <c r="H348" i="2"/>
  <c r="G349" i="2"/>
  <c r="H349" i="2"/>
  <c r="G350" i="2"/>
  <c r="H350" i="2"/>
  <c r="G351" i="2"/>
  <c r="H351" i="2"/>
  <c r="G352" i="2"/>
  <c r="H352" i="2"/>
  <c r="G353" i="2"/>
  <c r="H353" i="2"/>
  <c r="G354" i="2"/>
  <c r="H354" i="2"/>
  <c r="G355" i="2"/>
  <c r="H355" i="2"/>
  <c r="G356" i="2"/>
  <c r="H356" i="2"/>
  <c r="G357" i="2"/>
  <c r="H357" i="2"/>
  <c r="G358" i="2"/>
  <c r="H358" i="2"/>
  <c r="G360" i="2"/>
  <c r="G362" i="2" s="1"/>
  <c r="H360" i="2"/>
  <c r="H362" i="2" s="1"/>
  <c r="G361" i="2"/>
  <c r="H361" i="2"/>
  <c r="G363" i="2"/>
  <c r="G365" i="2" s="1"/>
  <c r="H363" i="2"/>
  <c r="H365" i="2" s="1"/>
  <c r="G364" i="2"/>
  <c r="H364" i="2"/>
  <c r="G366" i="2"/>
  <c r="G400" i="2" s="1"/>
  <c r="H366" i="2"/>
  <c r="G367" i="2"/>
  <c r="H367" i="2"/>
  <c r="G368" i="2"/>
  <c r="H368" i="2"/>
  <c r="G369" i="2"/>
  <c r="H369" i="2"/>
  <c r="G370" i="2"/>
  <c r="H370" i="2"/>
  <c r="G371" i="2"/>
  <c r="H371" i="2"/>
  <c r="G372" i="2"/>
  <c r="H372" i="2"/>
  <c r="G373" i="2"/>
  <c r="H373" i="2"/>
  <c r="G374" i="2"/>
  <c r="H374" i="2"/>
  <c r="G375" i="2"/>
  <c r="H375" i="2"/>
  <c r="G376" i="2"/>
  <c r="H376" i="2"/>
  <c r="G377" i="2"/>
  <c r="H377" i="2"/>
  <c r="G378" i="2"/>
  <c r="H378" i="2"/>
  <c r="G379" i="2"/>
  <c r="H379" i="2"/>
  <c r="G380" i="2"/>
  <c r="H380" i="2"/>
  <c r="G381" i="2"/>
  <c r="H381" i="2"/>
  <c r="G382" i="2"/>
  <c r="H382" i="2"/>
  <c r="G383" i="2"/>
  <c r="H383" i="2"/>
  <c r="G384" i="2"/>
  <c r="H384" i="2"/>
  <c r="G385" i="2"/>
  <c r="H385" i="2"/>
  <c r="G386" i="2"/>
  <c r="H386" i="2"/>
  <c r="G387" i="2"/>
  <c r="H387" i="2"/>
  <c r="G388" i="2"/>
  <c r="H388" i="2"/>
  <c r="G389" i="2"/>
  <c r="H389" i="2"/>
  <c r="G390" i="2"/>
  <c r="H390" i="2"/>
  <c r="G391" i="2"/>
  <c r="G392" i="2"/>
  <c r="G393" i="2"/>
  <c r="H393" i="2"/>
  <c r="G394" i="2"/>
  <c r="H394" i="2"/>
  <c r="G395" i="2"/>
  <c r="H395" i="2"/>
  <c r="G396" i="2"/>
  <c r="H396" i="2"/>
  <c r="G397" i="2"/>
  <c r="H397" i="2"/>
  <c r="G398" i="2"/>
  <c r="H398" i="2"/>
  <c r="G399" i="2"/>
  <c r="H399" i="2"/>
  <c r="G401" i="2"/>
  <c r="G415" i="2" s="1"/>
  <c r="H401" i="2"/>
  <c r="G402" i="2"/>
  <c r="H402" i="2"/>
  <c r="G403" i="2"/>
  <c r="H403" i="2"/>
  <c r="G404" i="2"/>
  <c r="H404" i="2"/>
  <c r="G405" i="2"/>
  <c r="H405" i="2"/>
  <c r="G406" i="2"/>
  <c r="H406" i="2"/>
  <c r="G407" i="2"/>
  <c r="H407" i="2"/>
  <c r="G408" i="2"/>
  <c r="H408" i="2"/>
  <c r="G409" i="2"/>
  <c r="G410" i="2"/>
  <c r="G411" i="2"/>
  <c r="G412" i="2"/>
  <c r="H412" i="2"/>
  <c r="G413" i="2"/>
  <c r="H413" i="2"/>
  <c r="G414" i="2"/>
  <c r="G416" i="2"/>
  <c r="G428" i="2" s="1"/>
  <c r="H416" i="2"/>
  <c r="H428" i="2" s="1"/>
  <c r="G417" i="2"/>
  <c r="H417" i="2"/>
  <c r="G418" i="2"/>
  <c r="H418" i="2"/>
  <c r="G419" i="2"/>
  <c r="H419" i="2"/>
  <c r="G420" i="2"/>
  <c r="H420" i="2"/>
  <c r="G421" i="2"/>
  <c r="H421" i="2"/>
  <c r="G422" i="2"/>
  <c r="H422" i="2"/>
  <c r="G423" i="2"/>
  <c r="H423" i="2"/>
  <c r="G424" i="2"/>
  <c r="H424" i="2"/>
  <c r="G425" i="2"/>
  <c r="H425" i="2"/>
  <c r="G426" i="2"/>
  <c r="H426" i="2"/>
  <c r="G427" i="2"/>
  <c r="H427" i="2"/>
  <c r="G429" i="2"/>
  <c r="G468" i="2" s="1"/>
  <c r="H429" i="2"/>
  <c r="G430" i="2"/>
  <c r="H430" i="2"/>
  <c r="G431" i="2"/>
  <c r="H431" i="2"/>
  <c r="G432" i="2"/>
  <c r="H432" i="2"/>
  <c r="G433" i="2"/>
  <c r="H433" i="2"/>
  <c r="G434" i="2"/>
  <c r="H434" i="2"/>
  <c r="G435" i="2"/>
  <c r="H435" i="2"/>
  <c r="G436" i="2"/>
  <c r="H436" i="2"/>
  <c r="G437" i="2"/>
  <c r="H437" i="2"/>
  <c r="G438" i="2"/>
  <c r="H438" i="2"/>
  <c r="G439" i="2"/>
  <c r="H439" i="2"/>
  <c r="G440" i="2"/>
  <c r="H440" i="2"/>
  <c r="G441" i="2"/>
  <c r="H441" i="2"/>
  <c r="G442" i="2"/>
  <c r="H442" i="2"/>
  <c r="G443" i="2"/>
  <c r="H443" i="2"/>
  <c r="G444" i="2"/>
  <c r="H444" i="2"/>
  <c r="G445" i="2"/>
  <c r="H445" i="2"/>
  <c r="G446" i="2"/>
  <c r="H446" i="2"/>
  <c r="G447" i="2"/>
  <c r="H447" i="2"/>
  <c r="G448" i="2"/>
  <c r="H448" i="2"/>
  <c r="G449" i="2"/>
  <c r="H449" i="2"/>
  <c r="G450" i="2"/>
  <c r="H450" i="2"/>
  <c r="G451" i="2"/>
  <c r="H451" i="2"/>
  <c r="G452" i="2"/>
  <c r="H452" i="2"/>
  <c r="G453" i="2"/>
  <c r="H453" i="2"/>
  <c r="G454" i="2"/>
  <c r="H454" i="2"/>
  <c r="G455" i="2"/>
  <c r="H455" i="2"/>
  <c r="G456" i="2"/>
  <c r="H456" i="2"/>
  <c r="G457" i="2"/>
  <c r="G458" i="2"/>
  <c r="H458" i="2"/>
  <c r="G459" i="2"/>
  <c r="H459" i="2"/>
  <c r="G460" i="2"/>
  <c r="H460" i="2"/>
  <c r="G461" i="2"/>
  <c r="H461" i="2"/>
  <c r="G462" i="2"/>
  <c r="H462" i="2"/>
  <c r="G463" i="2"/>
  <c r="H463" i="2"/>
  <c r="G464" i="2"/>
  <c r="H464" i="2"/>
  <c r="G465" i="2"/>
  <c r="H465" i="2"/>
  <c r="G466" i="2"/>
  <c r="G467" i="2"/>
  <c r="H467" i="2"/>
  <c r="G469" i="2"/>
  <c r="G482" i="2" s="1"/>
  <c r="H469" i="2"/>
  <c r="G470" i="2"/>
  <c r="H470" i="2"/>
  <c r="G471" i="2"/>
  <c r="H471" i="2"/>
  <c r="G472" i="2"/>
  <c r="H472" i="2"/>
  <c r="G473" i="2"/>
  <c r="H473" i="2"/>
  <c r="G474" i="2"/>
  <c r="H474" i="2"/>
  <c r="G475" i="2"/>
  <c r="H475" i="2"/>
  <c r="G476" i="2"/>
  <c r="H476" i="2"/>
  <c r="G477" i="2"/>
  <c r="H477" i="2"/>
  <c r="G478" i="2"/>
  <c r="G479" i="2"/>
  <c r="H479" i="2"/>
  <c r="G480" i="2"/>
  <c r="H480" i="2"/>
  <c r="G481" i="2"/>
  <c r="H481" i="2"/>
  <c r="G483" i="2"/>
  <c r="G490" i="2" s="1"/>
  <c r="H483" i="2"/>
  <c r="H490" i="2" s="1"/>
  <c r="G484" i="2"/>
  <c r="H484" i="2"/>
  <c r="G485" i="2"/>
  <c r="H485" i="2"/>
  <c r="G486" i="2"/>
  <c r="H486" i="2"/>
  <c r="G487" i="2"/>
  <c r="H487" i="2"/>
  <c r="G488" i="2"/>
  <c r="H488" i="2"/>
  <c r="G489" i="2"/>
  <c r="H489" i="2"/>
  <c r="G492" i="2"/>
  <c r="H492" i="2"/>
  <c r="G493" i="2"/>
  <c r="H493" i="2"/>
  <c r="G494" i="2"/>
  <c r="H494" i="2"/>
  <c r="G495" i="2"/>
  <c r="H495" i="2"/>
  <c r="G496" i="2"/>
  <c r="H496" i="2"/>
  <c r="G497" i="2"/>
  <c r="H497" i="2"/>
  <c r="G501" i="2"/>
  <c r="H501" i="2"/>
  <c r="G502" i="2"/>
  <c r="H502" i="2"/>
  <c r="G503" i="2"/>
  <c r="H503" i="2"/>
  <c r="G504" i="2"/>
  <c r="H504" i="2"/>
  <c r="G505" i="2"/>
  <c r="H505" i="2"/>
  <c r="G506" i="2"/>
  <c r="H506" i="2"/>
  <c r="G507" i="2"/>
  <c r="H507" i="2"/>
  <c r="G508" i="2"/>
  <c r="H508" i="2"/>
  <c r="G509" i="2"/>
  <c r="H509" i="2"/>
  <c r="G510" i="2"/>
  <c r="H510" i="2"/>
  <c r="G511" i="2"/>
  <c r="H511" i="2"/>
  <c r="G512" i="2"/>
  <c r="H512" i="2"/>
  <c r="G513" i="2"/>
  <c r="H513" i="2"/>
  <c r="G514" i="2"/>
  <c r="H514" i="2"/>
  <c r="G515" i="2"/>
  <c r="H515" i="2"/>
  <c r="G516" i="2"/>
  <c r="H516" i="2"/>
  <c r="G517" i="2"/>
  <c r="H517" i="2"/>
  <c r="G518" i="2"/>
  <c r="H518" i="2"/>
  <c r="G519" i="2"/>
  <c r="H519" i="2"/>
  <c r="G520" i="2"/>
  <c r="H520" i="2"/>
  <c r="G521" i="2"/>
  <c r="H521" i="2"/>
  <c r="G522" i="2"/>
  <c r="H522" i="2"/>
  <c r="G523" i="2"/>
  <c r="H523" i="2"/>
  <c r="G524" i="2"/>
  <c r="H524" i="2"/>
  <c r="G525" i="2"/>
  <c r="H525" i="2"/>
  <c r="G526" i="2"/>
  <c r="H526" i="2"/>
  <c r="G527" i="2"/>
  <c r="H527" i="2"/>
  <c r="G528" i="2"/>
  <c r="H528" i="2"/>
  <c r="G529" i="2"/>
  <c r="H529" i="2"/>
  <c r="G530" i="2"/>
  <c r="H530" i="2"/>
  <c r="G531" i="2"/>
  <c r="H531" i="2"/>
  <c r="G532" i="2"/>
  <c r="H532" i="2"/>
  <c r="G533" i="2"/>
  <c r="H533" i="2"/>
  <c r="G534" i="2"/>
  <c r="H534" i="2"/>
  <c r="G535" i="2"/>
  <c r="H535" i="2"/>
  <c r="G536" i="2"/>
  <c r="H536" i="2"/>
  <c r="G537" i="2"/>
  <c r="H537" i="2"/>
  <c r="G538" i="2"/>
  <c r="H538" i="2"/>
  <c r="G539" i="2"/>
  <c r="H539" i="2"/>
  <c r="G540" i="2"/>
  <c r="H540" i="2"/>
  <c r="G541" i="2"/>
  <c r="H541" i="2"/>
  <c r="G542" i="2"/>
  <c r="H542" i="2"/>
  <c r="G543" i="2"/>
  <c r="H543" i="2"/>
  <c r="G544" i="2"/>
  <c r="H544" i="2"/>
  <c r="G545" i="2"/>
  <c r="H545" i="2"/>
  <c r="G546" i="2"/>
  <c r="H546" i="2"/>
  <c r="G547" i="2"/>
  <c r="H547" i="2"/>
  <c r="G548" i="2"/>
  <c r="H548" i="2"/>
  <c r="G550" i="2"/>
  <c r="H550" i="2"/>
  <c r="G551" i="2"/>
  <c r="H551" i="2"/>
  <c r="G552" i="2"/>
  <c r="H552" i="2"/>
  <c r="G553" i="2"/>
  <c r="H553" i="2"/>
  <c r="G554" i="2"/>
  <c r="H554" i="2"/>
  <c r="G555" i="2"/>
  <c r="H555" i="2"/>
  <c r="G556" i="2"/>
  <c r="H556" i="2"/>
  <c r="G557" i="2"/>
  <c r="H557" i="2"/>
  <c r="G559" i="2"/>
  <c r="G566" i="2" s="1"/>
  <c r="H559" i="2"/>
  <c r="H566" i="2" s="1"/>
  <c r="G560" i="2"/>
  <c r="H560" i="2"/>
  <c r="G561" i="2"/>
  <c r="H561" i="2"/>
  <c r="G562" i="2"/>
  <c r="H562" i="2"/>
  <c r="G563" i="2"/>
  <c r="H563" i="2"/>
  <c r="G564" i="2"/>
  <c r="H564" i="2"/>
  <c r="G565" i="2"/>
  <c r="H565" i="2"/>
  <c r="G567" i="2"/>
  <c r="G574" i="2" s="1"/>
  <c r="H567" i="2"/>
  <c r="H574" i="2" s="1"/>
  <c r="G568" i="2"/>
  <c r="H568" i="2"/>
  <c r="G569" i="2"/>
  <c r="H569" i="2"/>
  <c r="G570" i="2"/>
  <c r="H570" i="2"/>
  <c r="G571" i="2"/>
  <c r="H571" i="2"/>
  <c r="G572" i="2"/>
  <c r="H572" i="2"/>
  <c r="G573" i="2"/>
  <c r="H573" i="2"/>
  <c r="G575" i="2"/>
  <c r="G592" i="2" s="1"/>
  <c r="H575" i="2"/>
  <c r="H592" i="2" s="1"/>
  <c r="G576" i="2"/>
  <c r="H576" i="2"/>
  <c r="G577" i="2"/>
  <c r="H577" i="2"/>
  <c r="G578" i="2"/>
  <c r="H578" i="2"/>
  <c r="G579" i="2"/>
  <c r="H579" i="2"/>
  <c r="G580" i="2"/>
  <c r="H580" i="2"/>
  <c r="G581" i="2"/>
  <c r="H581" i="2"/>
  <c r="G582" i="2"/>
  <c r="H582" i="2"/>
  <c r="G583" i="2"/>
  <c r="H583" i="2"/>
  <c r="G584" i="2"/>
  <c r="H584" i="2"/>
  <c r="G585" i="2"/>
  <c r="H585" i="2"/>
  <c r="G586" i="2"/>
  <c r="H586" i="2"/>
  <c r="G587" i="2"/>
  <c r="H587" i="2"/>
  <c r="G588" i="2"/>
  <c r="H588" i="2"/>
  <c r="G589" i="2"/>
  <c r="H589" i="2"/>
  <c r="G590" i="2"/>
  <c r="H590" i="2"/>
  <c r="G591" i="2"/>
  <c r="H591" i="2"/>
  <c r="G593" i="2"/>
  <c r="H593" i="2"/>
  <c r="G594" i="2"/>
  <c r="H594" i="2"/>
  <c r="G595" i="2"/>
  <c r="H595" i="2"/>
  <c r="G596" i="2"/>
  <c r="H596" i="2"/>
  <c r="G598" i="2"/>
  <c r="H598" i="2"/>
  <c r="G599" i="2"/>
  <c r="H599" i="2"/>
  <c r="G600" i="2"/>
  <c r="H600" i="2"/>
  <c r="G601" i="2"/>
  <c r="H601" i="2"/>
  <c r="G602" i="2"/>
  <c r="H602" i="2"/>
  <c r="G603" i="2"/>
  <c r="H603" i="2"/>
  <c r="G604" i="2"/>
  <c r="H604" i="2"/>
  <c r="G605" i="2"/>
  <c r="H605" i="2"/>
  <c r="G606" i="2"/>
  <c r="H606" i="2"/>
  <c r="G607" i="2"/>
  <c r="H607" i="2"/>
  <c r="G608" i="2"/>
  <c r="H608" i="2"/>
  <c r="G609" i="2"/>
  <c r="H609" i="2"/>
  <c r="G610" i="2"/>
  <c r="H610" i="2"/>
  <c r="G611" i="2"/>
  <c r="H611" i="2"/>
  <c r="G612" i="2"/>
  <c r="G613" i="2"/>
  <c r="H613" i="2"/>
  <c r="G614" i="2"/>
  <c r="H614" i="2"/>
  <c r="G615" i="2"/>
  <c r="H615" i="2"/>
  <c r="G616" i="2"/>
  <c r="H616" i="2"/>
  <c r="G617" i="2"/>
  <c r="H617" i="2"/>
  <c r="G619" i="2"/>
  <c r="H619" i="2"/>
  <c r="G620" i="2"/>
  <c r="H620" i="2"/>
  <c r="G621" i="2"/>
  <c r="H621" i="2"/>
  <c r="G622" i="2"/>
  <c r="H622" i="2"/>
  <c r="G623" i="2"/>
  <c r="H623" i="2"/>
  <c r="G624" i="2"/>
  <c r="H624" i="2"/>
  <c r="G625" i="2"/>
  <c r="H625" i="2"/>
  <c r="G626" i="2"/>
  <c r="H626" i="2"/>
  <c r="G627" i="2"/>
  <c r="H627" i="2"/>
  <c r="G628" i="2"/>
  <c r="H628" i="2"/>
  <c r="G629" i="2"/>
  <c r="H629" i="2"/>
  <c r="G630" i="2"/>
  <c r="H630" i="2"/>
  <c r="G631" i="2"/>
  <c r="H631" i="2"/>
  <c r="G632" i="2"/>
  <c r="H632" i="2"/>
  <c r="G633" i="2"/>
  <c r="H633" i="2"/>
  <c r="G634" i="2"/>
  <c r="H634" i="2"/>
  <c r="G635" i="2"/>
  <c r="H635" i="2"/>
  <c r="G637" i="2"/>
  <c r="H637" i="2"/>
  <c r="G638" i="2"/>
  <c r="H638" i="2"/>
  <c r="G639" i="2"/>
  <c r="H639" i="2"/>
  <c r="G640" i="2"/>
  <c r="G641" i="2"/>
  <c r="H641" i="2"/>
  <c r="G642" i="2"/>
  <c r="H642" i="2"/>
  <c r="G643" i="2"/>
  <c r="H643" i="2"/>
  <c r="G644" i="2"/>
  <c r="H644" i="2"/>
  <c r="G645" i="2"/>
  <c r="H645" i="2"/>
  <c r="G647" i="2"/>
  <c r="G661" i="2" s="1"/>
  <c r="H647" i="2"/>
  <c r="H661" i="2" s="1"/>
  <c r="G648" i="2"/>
  <c r="H648" i="2"/>
  <c r="G649" i="2"/>
  <c r="H649" i="2"/>
  <c r="G650" i="2"/>
  <c r="H650" i="2"/>
  <c r="G651" i="2"/>
  <c r="H651" i="2"/>
  <c r="G652" i="2"/>
  <c r="H652" i="2"/>
  <c r="G653" i="2"/>
  <c r="H653" i="2"/>
  <c r="G654" i="2"/>
  <c r="H654" i="2"/>
  <c r="G655" i="2"/>
  <c r="H655" i="2"/>
  <c r="G656" i="2"/>
  <c r="H656" i="2"/>
  <c r="G657" i="2"/>
  <c r="H657" i="2"/>
  <c r="G658" i="2"/>
  <c r="H658" i="2"/>
  <c r="G659" i="2"/>
  <c r="H659" i="2"/>
  <c r="G660" i="2"/>
  <c r="H660" i="2"/>
  <c r="G662" i="2"/>
  <c r="G669" i="2" s="1"/>
  <c r="H662" i="2"/>
  <c r="H669" i="2" s="1"/>
  <c r="G663" i="2"/>
  <c r="H663" i="2"/>
  <c r="G664" i="2"/>
  <c r="H664" i="2"/>
  <c r="G665" i="2"/>
  <c r="H665" i="2"/>
  <c r="G666" i="2"/>
  <c r="H666" i="2"/>
  <c r="G667" i="2"/>
  <c r="H667" i="2"/>
  <c r="G668" i="2"/>
  <c r="H668" i="2"/>
  <c r="G670" i="2"/>
  <c r="G695" i="2" s="1"/>
  <c r="H670" i="2"/>
  <c r="G671" i="2"/>
  <c r="H671" i="2"/>
  <c r="G672" i="2"/>
  <c r="H672" i="2"/>
  <c r="G673" i="2"/>
  <c r="H673" i="2"/>
  <c r="G674" i="2"/>
  <c r="H674" i="2"/>
  <c r="G675" i="2"/>
  <c r="H675" i="2"/>
  <c r="G676" i="2"/>
  <c r="H676" i="2"/>
  <c r="G677" i="2"/>
  <c r="H677" i="2"/>
  <c r="G678" i="2"/>
  <c r="H678" i="2"/>
  <c r="G679" i="2"/>
  <c r="H679" i="2"/>
  <c r="G680" i="2"/>
  <c r="H680" i="2"/>
  <c r="G681" i="2"/>
  <c r="H681" i="2"/>
  <c r="G682" i="2"/>
  <c r="H682" i="2"/>
  <c r="G683" i="2"/>
  <c r="H683" i="2"/>
  <c r="G684" i="2"/>
  <c r="H684" i="2"/>
  <c r="G685" i="2"/>
  <c r="H685" i="2"/>
  <c r="G686" i="2"/>
  <c r="H686" i="2"/>
  <c r="G687" i="2"/>
  <c r="H687" i="2"/>
  <c r="G688" i="2"/>
  <c r="H688" i="2"/>
  <c r="G689" i="2"/>
  <c r="H689" i="2"/>
  <c r="G690" i="2"/>
  <c r="G691" i="2"/>
  <c r="H691" i="2"/>
  <c r="G692" i="2"/>
  <c r="H692" i="2"/>
  <c r="G693" i="2"/>
  <c r="G694" i="2"/>
  <c r="G696" i="2"/>
  <c r="G721" i="2" s="1"/>
  <c r="H696" i="2"/>
  <c r="H721" i="2" s="1"/>
  <c r="G697" i="2"/>
  <c r="H697" i="2"/>
  <c r="G698" i="2"/>
  <c r="H698" i="2"/>
  <c r="G699" i="2"/>
  <c r="H699" i="2"/>
  <c r="G700" i="2"/>
  <c r="H700" i="2"/>
  <c r="G701" i="2"/>
  <c r="H701" i="2"/>
  <c r="G702" i="2"/>
  <c r="H702" i="2"/>
  <c r="G703" i="2"/>
  <c r="H703" i="2"/>
  <c r="G704" i="2"/>
  <c r="H704" i="2"/>
  <c r="G705" i="2"/>
  <c r="H705" i="2"/>
  <c r="G706" i="2"/>
  <c r="H706" i="2"/>
  <c r="G707" i="2"/>
  <c r="H707" i="2"/>
  <c r="G708" i="2"/>
  <c r="H708" i="2"/>
  <c r="G709" i="2"/>
  <c r="H709" i="2"/>
  <c r="G710" i="2"/>
  <c r="H710" i="2"/>
  <c r="G711" i="2"/>
  <c r="H711" i="2"/>
  <c r="G712" i="2"/>
  <c r="H712" i="2"/>
  <c r="G713" i="2"/>
  <c r="H713" i="2"/>
  <c r="G714" i="2"/>
  <c r="H714" i="2"/>
  <c r="G715" i="2"/>
  <c r="H715" i="2"/>
  <c r="G716" i="2"/>
  <c r="H716" i="2"/>
  <c r="G717" i="2"/>
  <c r="H717" i="2"/>
  <c r="G718" i="2"/>
  <c r="H718" i="2"/>
  <c r="G719" i="2"/>
  <c r="H719" i="2"/>
  <c r="G720" i="2"/>
  <c r="H720" i="2"/>
  <c r="G722" i="2"/>
  <c r="G740" i="2" s="1"/>
  <c r="H722" i="2"/>
  <c r="G723" i="2"/>
  <c r="H723" i="2"/>
  <c r="G724" i="2"/>
  <c r="H724" i="2"/>
  <c r="G725" i="2"/>
  <c r="H725" i="2"/>
  <c r="G726" i="2"/>
  <c r="H726" i="2"/>
  <c r="G727" i="2"/>
  <c r="H727" i="2"/>
  <c r="G728" i="2"/>
  <c r="H728" i="2"/>
  <c r="G729" i="2"/>
  <c r="H729" i="2"/>
  <c r="G730" i="2"/>
  <c r="H730" i="2"/>
  <c r="G731" i="2"/>
  <c r="H731" i="2"/>
  <c r="G732" i="2"/>
  <c r="H732" i="2"/>
  <c r="G733" i="2"/>
  <c r="H733" i="2"/>
  <c r="G734" i="2"/>
  <c r="G735" i="2"/>
  <c r="H735" i="2"/>
  <c r="G736" i="2"/>
  <c r="H736" i="2"/>
  <c r="G737" i="2"/>
  <c r="H737" i="2"/>
  <c r="G738" i="2"/>
  <c r="H738" i="2"/>
  <c r="G739" i="2"/>
  <c r="H739" i="2"/>
  <c r="G741" i="2"/>
  <c r="H741" i="2"/>
  <c r="G742" i="2"/>
  <c r="H742" i="2"/>
  <c r="G744" i="2"/>
  <c r="H744" i="2"/>
  <c r="G745" i="2"/>
  <c r="H745" i="2"/>
  <c r="G746" i="2"/>
  <c r="H746" i="2"/>
  <c r="G747" i="2"/>
  <c r="H747" i="2"/>
  <c r="G748" i="2"/>
  <c r="H748" i="2"/>
  <c r="G749" i="2"/>
  <c r="H749" i="2"/>
  <c r="G750" i="2"/>
  <c r="H750" i="2"/>
  <c r="G751" i="2"/>
  <c r="H751" i="2"/>
  <c r="G753" i="2"/>
  <c r="H753" i="2"/>
  <c r="G754" i="2"/>
  <c r="H754" i="2"/>
  <c r="G755" i="2"/>
  <c r="H755" i="2"/>
  <c r="G756" i="2"/>
  <c r="H756" i="2"/>
  <c r="G757" i="2"/>
  <c r="H757" i="2"/>
  <c r="G758" i="2"/>
  <c r="H758" i="2"/>
  <c r="G759" i="2"/>
  <c r="H759" i="2"/>
  <c r="G760" i="2"/>
  <c r="H760" i="2"/>
  <c r="G761" i="2"/>
  <c r="H761" i="2"/>
  <c r="G762" i="2"/>
  <c r="G763" i="2"/>
  <c r="G764" i="2"/>
  <c r="H764" i="2"/>
  <c r="G765" i="2"/>
  <c r="G766" i="2"/>
  <c r="H766" i="2"/>
  <c r="G768" i="2"/>
  <c r="H768" i="2"/>
  <c r="G769" i="2"/>
  <c r="H769" i="2"/>
  <c r="G770" i="2"/>
  <c r="H770" i="2"/>
  <c r="G771" i="2"/>
  <c r="H771" i="2"/>
  <c r="G772" i="2"/>
  <c r="H772" i="2"/>
  <c r="G773" i="2"/>
  <c r="H773" i="2"/>
  <c r="G774" i="2"/>
  <c r="H774" i="2"/>
  <c r="G775" i="2"/>
  <c r="H775" i="2"/>
  <c r="G776" i="2"/>
  <c r="H776" i="2"/>
  <c r="G777" i="2"/>
  <c r="H777" i="2"/>
  <c r="H6" i="2"/>
  <c r="G6" i="2"/>
  <c r="G47" i="2" s="1"/>
  <c r="CG778" i="2" l="1"/>
  <c r="CF778" i="2"/>
  <c r="CE778" i="2"/>
  <c r="CD778" i="2"/>
  <c r="CC778" i="2"/>
  <c r="CB778" i="2"/>
  <c r="CA778" i="2"/>
  <c r="BZ778" i="2"/>
  <c r="BY778" i="2"/>
  <c r="BX778" i="2"/>
  <c r="BW778" i="2"/>
  <c r="BV778" i="2"/>
  <c r="BU778" i="2"/>
  <c r="BT778" i="2"/>
  <c r="BS778" i="2"/>
  <c r="BR778" i="2"/>
  <c r="BQ778" i="2"/>
  <c r="BP778" i="2"/>
  <c r="BO778" i="2"/>
  <c r="BN778" i="2"/>
  <c r="BK778" i="2"/>
  <c r="BJ778" i="2"/>
  <c r="BM778" i="2"/>
  <c r="BL778" i="2"/>
  <c r="BI778" i="2"/>
  <c r="BH778" i="2"/>
  <c r="BG778" i="2"/>
  <c r="BF778" i="2"/>
  <c r="BE778" i="2"/>
  <c r="BD778" i="2"/>
  <c r="BC778" i="2"/>
  <c r="BB778" i="2"/>
  <c r="BA778" i="2"/>
  <c r="AZ778" i="2"/>
  <c r="AY778" i="2"/>
  <c r="AX778" i="2"/>
  <c r="AW778" i="2"/>
  <c r="AV778" i="2"/>
  <c r="AU778" i="2"/>
  <c r="AT778" i="2"/>
  <c r="AS778" i="2"/>
  <c r="AR778" i="2"/>
  <c r="AQ778" i="2"/>
  <c r="AP778" i="2"/>
  <c r="AO778" i="2"/>
  <c r="AN778" i="2"/>
  <c r="AM778" i="2"/>
  <c r="AL778" i="2"/>
  <c r="AK778" i="2"/>
  <c r="AJ778" i="2"/>
  <c r="AI778" i="2"/>
  <c r="AH778" i="2"/>
  <c r="AG778" i="2"/>
  <c r="AF778" i="2"/>
  <c r="AE778" i="2"/>
  <c r="AD778" i="2"/>
  <c r="AC778" i="2"/>
  <c r="AB778" i="2"/>
  <c r="AA778" i="2"/>
  <c r="Z778" i="2"/>
  <c r="Y778" i="2"/>
  <c r="X778" i="2"/>
  <c r="W778" i="2"/>
  <c r="V778" i="2"/>
  <c r="U778" i="2"/>
  <c r="T778" i="2"/>
  <c r="S778" i="2"/>
  <c r="R778" i="2"/>
  <c r="Q778" i="2"/>
  <c r="P778" i="2"/>
  <c r="O778" i="2"/>
  <c r="N778" i="2"/>
  <c r="M778" i="2"/>
  <c r="L778" i="2"/>
  <c r="K778" i="2"/>
  <c r="J778" i="2"/>
  <c r="I778" i="2"/>
  <c r="CG767" i="2"/>
  <c r="CF767" i="2"/>
  <c r="CE767" i="2"/>
  <c r="CD767" i="2"/>
  <c r="CC767" i="2"/>
  <c r="CB767" i="2"/>
  <c r="CA767" i="2"/>
  <c r="BZ767" i="2"/>
  <c r="BY767" i="2"/>
  <c r="BV767" i="2"/>
  <c r="BU767" i="2"/>
  <c r="BT767" i="2"/>
  <c r="BS767" i="2"/>
  <c r="BR767" i="2"/>
  <c r="BQ767" i="2"/>
  <c r="BO767" i="2"/>
  <c r="BN767" i="2"/>
  <c r="BK767" i="2"/>
  <c r="BJ767" i="2"/>
  <c r="BM767" i="2"/>
  <c r="BL767" i="2"/>
  <c r="BI767" i="2"/>
  <c r="BH767" i="2"/>
  <c r="BG767" i="2"/>
  <c r="BF767" i="2"/>
  <c r="BE767" i="2"/>
  <c r="BD767" i="2"/>
  <c r="BC767" i="2"/>
  <c r="BB767" i="2"/>
  <c r="BA767" i="2"/>
  <c r="AZ767" i="2"/>
  <c r="AY767" i="2"/>
  <c r="AX767" i="2"/>
  <c r="AW767" i="2"/>
  <c r="AV767" i="2"/>
  <c r="AU767" i="2"/>
  <c r="AT767" i="2"/>
  <c r="AS767" i="2"/>
  <c r="AR767" i="2"/>
  <c r="AO767" i="2"/>
  <c r="AN767" i="2"/>
  <c r="AM767" i="2"/>
  <c r="AL767" i="2"/>
  <c r="AK767" i="2"/>
  <c r="AJ767" i="2"/>
  <c r="AI767" i="2"/>
  <c r="AH767" i="2"/>
  <c r="AG767" i="2"/>
  <c r="AF767" i="2"/>
  <c r="AE767" i="2"/>
  <c r="AD767" i="2"/>
  <c r="AC767" i="2"/>
  <c r="AB767" i="2"/>
  <c r="AA767" i="2"/>
  <c r="Z767" i="2"/>
  <c r="Y767" i="2"/>
  <c r="X767" i="2"/>
  <c r="W767" i="2"/>
  <c r="V767" i="2"/>
  <c r="U767" i="2"/>
  <c r="T767" i="2"/>
  <c r="R767" i="2"/>
  <c r="Q767" i="2"/>
  <c r="P767" i="2"/>
  <c r="O767" i="2"/>
  <c r="N767" i="2"/>
  <c r="M767" i="2"/>
  <c r="L767" i="2"/>
  <c r="K767" i="2"/>
  <c r="J767" i="2"/>
  <c r="S765" i="2"/>
  <c r="H765" i="2" s="1"/>
  <c r="BP762" i="2"/>
  <c r="H762" i="2" s="1"/>
  <c r="BP763" i="2"/>
  <c r="H763" i="2" s="1"/>
  <c r="AQ743" i="2"/>
  <c r="AP743" i="2"/>
  <c r="G743" i="2" s="1"/>
  <c r="G767" i="2" s="1"/>
  <c r="BX752" i="2"/>
  <c r="BW752" i="2"/>
  <c r="G752" i="2" s="1"/>
  <c r="CG740" i="2"/>
  <c r="CF740" i="2"/>
  <c r="CE740" i="2"/>
  <c r="CD740" i="2"/>
  <c r="CC740" i="2"/>
  <c r="CB740" i="2"/>
  <c r="CA740" i="2"/>
  <c r="BZ740" i="2"/>
  <c r="BY740" i="2"/>
  <c r="BX740" i="2"/>
  <c r="BW740" i="2"/>
  <c r="BV740" i="2"/>
  <c r="BU740" i="2"/>
  <c r="BT740" i="2"/>
  <c r="BS740" i="2"/>
  <c r="BR740" i="2"/>
  <c r="BQ740" i="2"/>
  <c r="BP740" i="2"/>
  <c r="BO740" i="2"/>
  <c r="BN740" i="2"/>
  <c r="BK740" i="2"/>
  <c r="BJ740" i="2"/>
  <c r="BM740" i="2"/>
  <c r="BL740" i="2"/>
  <c r="BI740" i="2"/>
  <c r="BH740" i="2"/>
  <c r="BG740" i="2"/>
  <c r="BF740" i="2"/>
  <c r="BE740" i="2"/>
  <c r="BD740" i="2"/>
  <c r="BC740" i="2"/>
  <c r="BB740" i="2"/>
  <c r="BA740" i="2"/>
  <c r="AZ740" i="2"/>
  <c r="AY740" i="2"/>
  <c r="AX740" i="2"/>
  <c r="AW740" i="2"/>
  <c r="AV740" i="2"/>
  <c r="AU740" i="2"/>
  <c r="AT740" i="2"/>
  <c r="AS740" i="2"/>
  <c r="AR740" i="2"/>
  <c r="AQ740" i="2"/>
  <c r="AP740" i="2"/>
  <c r="AO740" i="2"/>
  <c r="AN740" i="2"/>
  <c r="AM740" i="2"/>
  <c r="AL740" i="2"/>
  <c r="AK740" i="2"/>
  <c r="AJ740" i="2"/>
  <c r="AI740" i="2"/>
  <c r="AH740" i="2"/>
  <c r="AG740" i="2"/>
  <c r="AF740" i="2"/>
  <c r="AE740" i="2"/>
  <c r="AD740" i="2"/>
  <c r="AC740" i="2"/>
  <c r="AB740" i="2"/>
  <c r="AA740" i="2"/>
  <c r="Z740" i="2"/>
  <c r="Y740" i="2"/>
  <c r="X740" i="2"/>
  <c r="W740" i="2"/>
  <c r="V740" i="2"/>
  <c r="U740" i="2"/>
  <c r="T740" i="2"/>
  <c r="R740" i="2"/>
  <c r="Q740" i="2"/>
  <c r="P740" i="2"/>
  <c r="O740" i="2"/>
  <c r="N740" i="2"/>
  <c r="M740" i="2"/>
  <c r="L740" i="2"/>
  <c r="K740" i="2"/>
  <c r="J740" i="2"/>
  <c r="I740" i="2"/>
  <c r="S734" i="2"/>
  <c r="CG721" i="2"/>
  <c r="CF721" i="2"/>
  <c r="CE721" i="2"/>
  <c r="CD721" i="2"/>
  <c r="CC721" i="2"/>
  <c r="CB721" i="2"/>
  <c r="CA721" i="2"/>
  <c r="BZ721" i="2"/>
  <c r="BY721" i="2"/>
  <c r="BX721" i="2"/>
  <c r="BW721" i="2"/>
  <c r="BV721" i="2"/>
  <c r="BU721" i="2"/>
  <c r="BT721" i="2"/>
  <c r="BS721" i="2"/>
  <c r="BR721" i="2"/>
  <c r="BQ721" i="2"/>
  <c r="BP721" i="2"/>
  <c r="BO721" i="2"/>
  <c r="BN721" i="2"/>
  <c r="BK721" i="2"/>
  <c r="BJ721" i="2"/>
  <c r="BM721" i="2"/>
  <c r="BL721" i="2"/>
  <c r="BI721" i="2"/>
  <c r="BH721" i="2"/>
  <c r="BG721" i="2"/>
  <c r="BF721" i="2"/>
  <c r="BE721" i="2"/>
  <c r="BD721" i="2"/>
  <c r="BC721" i="2"/>
  <c r="BB721" i="2"/>
  <c r="BA721" i="2"/>
  <c r="AZ721" i="2"/>
  <c r="AY721" i="2"/>
  <c r="AX721" i="2"/>
  <c r="AW721" i="2"/>
  <c r="AV721" i="2"/>
  <c r="AU721" i="2"/>
  <c r="AT721" i="2"/>
  <c r="AS721" i="2"/>
  <c r="AR721" i="2"/>
  <c r="AQ721" i="2"/>
  <c r="AP721" i="2"/>
  <c r="AO721" i="2"/>
  <c r="AN721" i="2"/>
  <c r="AM721" i="2"/>
  <c r="AL721" i="2"/>
  <c r="AK721" i="2"/>
  <c r="AJ721" i="2"/>
  <c r="AI721" i="2"/>
  <c r="AH721" i="2"/>
  <c r="AG721" i="2"/>
  <c r="AF721" i="2"/>
  <c r="AE721" i="2"/>
  <c r="AD721" i="2"/>
  <c r="AC721" i="2"/>
  <c r="AB721" i="2"/>
  <c r="AA721" i="2"/>
  <c r="Z721" i="2"/>
  <c r="Y721" i="2"/>
  <c r="X721" i="2"/>
  <c r="W721" i="2"/>
  <c r="V721" i="2"/>
  <c r="U721" i="2"/>
  <c r="T721" i="2"/>
  <c r="S721" i="2"/>
  <c r="R721" i="2"/>
  <c r="Q721" i="2"/>
  <c r="P721" i="2"/>
  <c r="O721" i="2"/>
  <c r="N721" i="2"/>
  <c r="M721" i="2"/>
  <c r="L721" i="2"/>
  <c r="K721" i="2"/>
  <c r="J721" i="2"/>
  <c r="I721" i="2"/>
  <c r="CG695" i="2"/>
  <c r="CF695" i="2"/>
  <c r="CE695" i="2"/>
  <c r="CD695" i="2"/>
  <c r="CC695" i="2"/>
  <c r="CB695" i="2"/>
  <c r="CA695" i="2"/>
  <c r="BZ695" i="2"/>
  <c r="BY695" i="2"/>
  <c r="BX695" i="2"/>
  <c r="BW695" i="2"/>
  <c r="BV695" i="2"/>
  <c r="BU695" i="2"/>
  <c r="BT695" i="2"/>
  <c r="BS695" i="2"/>
  <c r="BR695" i="2"/>
  <c r="BQ695" i="2"/>
  <c r="BP695" i="2"/>
  <c r="BO695" i="2"/>
  <c r="BN695" i="2"/>
  <c r="BK695" i="2"/>
  <c r="BJ695" i="2"/>
  <c r="BM695" i="2"/>
  <c r="BL695" i="2"/>
  <c r="BI695" i="2"/>
  <c r="BH695" i="2"/>
  <c r="BG695" i="2"/>
  <c r="BF695" i="2"/>
  <c r="BE695" i="2"/>
  <c r="BD695" i="2"/>
  <c r="BC695" i="2"/>
  <c r="BB695" i="2"/>
  <c r="BA695" i="2"/>
  <c r="AZ695" i="2"/>
  <c r="AY695" i="2"/>
  <c r="AX695" i="2"/>
  <c r="AW695" i="2"/>
  <c r="AV695" i="2"/>
  <c r="AU695" i="2"/>
  <c r="AT695" i="2"/>
  <c r="AS695" i="2"/>
  <c r="AR695" i="2"/>
  <c r="AQ695" i="2"/>
  <c r="AP695" i="2"/>
  <c r="AO695" i="2"/>
  <c r="AN695" i="2"/>
  <c r="AM695" i="2"/>
  <c r="AL695" i="2"/>
  <c r="AK695" i="2"/>
  <c r="AJ695" i="2"/>
  <c r="AI695" i="2"/>
  <c r="AH695" i="2"/>
  <c r="AG695" i="2"/>
  <c r="AF695" i="2"/>
  <c r="AE695" i="2"/>
  <c r="AD695" i="2"/>
  <c r="AC695" i="2"/>
  <c r="AB695" i="2"/>
  <c r="AA695" i="2"/>
  <c r="Z695" i="2"/>
  <c r="Y695" i="2"/>
  <c r="X695" i="2"/>
  <c r="W695" i="2"/>
  <c r="V695" i="2"/>
  <c r="U695" i="2"/>
  <c r="T695" i="2"/>
  <c r="R695" i="2"/>
  <c r="Q695" i="2"/>
  <c r="P695" i="2"/>
  <c r="O695" i="2"/>
  <c r="N695" i="2"/>
  <c r="M695" i="2"/>
  <c r="L695" i="2"/>
  <c r="K695" i="2"/>
  <c r="J695" i="2"/>
  <c r="S694" i="2"/>
  <c r="H694" i="2" s="1"/>
  <c r="S693" i="2"/>
  <c r="H693" i="2" s="1"/>
  <c r="S690" i="2"/>
  <c r="H690" i="2" s="1"/>
  <c r="H695" i="2" s="1"/>
  <c r="CG669" i="2"/>
  <c r="CF669" i="2"/>
  <c r="CE669" i="2"/>
  <c r="CD669" i="2"/>
  <c r="CC669" i="2"/>
  <c r="CB669" i="2"/>
  <c r="CA669" i="2"/>
  <c r="BZ669" i="2"/>
  <c r="BY669" i="2"/>
  <c r="BX669" i="2"/>
  <c r="BW669" i="2"/>
  <c r="BV669" i="2"/>
  <c r="BU669" i="2"/>
  <c r="BT669" i="2"/>
  <c r="BS669" i="2"/>
  <c r="BR669" i="2"/>
  <c r="BQ669" i="2"/>
  <c r="BP669" i="2"/>
  <c r="BO669" i="2"/>
  <c r="BN669" i="2"/>
  <c r="BK669" i="2"/>
  <c r="BJ669" i="2"/>
  <c r="BM669" i="2"/>
  <c r="BL669" i="2"/>
  <c r="BI669" i="2"/>
  <c r="BH669" i="2"/>
  <c r="BG669" i="2"/>
  <c r="BF669" i="2"/>
  <c r="BE669" i="2"/>
  <c r="BD669" i="2"/>
  <c r="BC669" i="2"/>
  <c r="BB669" i="2"/>
  <c r="BA669" i="2"/>
  <c r="AZ669" i="2"/>
  <c r="AY669" i="2"/>
  <c r="AX669" i="2"/>
  <c r="AW669" i="2"/>
  <c r="AV669" i="2"/>
  <c r="AU669" i="2"/>
  <c r="AT669" i="2"/>
  <c r="AS669" i="2"/>
  <c r="AR669" i="2"/>
  <c r="AQ669" i="2"/>
  <c r="AP669" i="2"/>
  <c r="AO669" i="2"/>
  <c r="AN669" i="2"/>
  <c r="AM669" i="2"/>
  <c r="AL669" i="2"/>
  <c r="AK669" i="2"/>
  <c r="AJ669" i="2"/>
  <c r="AI669" i="2"/>
  <c r="AH669" i="2"/>
  <c r="AG669" i="2"/>
  <c r="AF669" i="2"/>
  <c r="AE669" i="2"/>
  <c r="AD669" i="2"/>
  <c r="AC669" i="2"/>
  <c r="AB669" i="2"/>
  <c r="AA669" i="2"/>
  <c r="Z669" i="2"/>
  <c r="Y669" i="2"/>
  <c r="X669" i="2"/>
  <c r="W669" i="2"/>
  <c r="V669" i="2"/>
  <c r="U669" i="2"/>
  <c r="T669" i="2"/>
  <c r="S669" i="2"/>
  <c r="R669" i="2"/>
  <c r="Q669" i="2"/>
  <c r="P669" i="2"/>
  <c r="O669" i="2"/>
  <c r="N669" i="2"/>
  <c r="M669" i="2"/>
  <c r="L669" i="2"/>
  <c r="K669" i="2"/>
  <c r="J669" i="2"/>
  <c r="I669" i="2"/>
  <c r="CG661" i="2"/>
  <c r="CF661" i="2"/>
  <c r="CE661" i="2"/>
  <c r="CD661" i="2"/>
  <c r="CC661" i="2"/>
  <c r="CB661" i="2"/>
  <c r="CA661" i="2"/>
  <c r="BZ661" i="2"/>
  <c r="BY661" i="2"/>
  <c r="BX661" i="2"/>
  <c r="BW661" i="2"/>
  <c r="BV661" i="2"/>
  <c r="BU661" i="2"/>
  <c r="BT661" i="2"/>
  <c r="BS661" i="2"/>
  <c r="BR661" i="2"/>
  <c r="BQ661" i="2"/>
  <c r="BP661" i="2"/>
  <c r="BO661" i="2"/>
  <c r="BN661" i="2"/>
  <c r="BK661" i="2"/>
  <c r="BJ661" i="2"/>
  <c r="BM661" i="2"/>
  <c r="BL661" i="2"/>
  <c r="BI661" i="2"/>
  <c r="BH661" i="2"/>
  <c r="BG661" i="2"/>
  <c r="BF661" i="2"/>
  <c r="BE661" i="2"/>
  <c r="BD661" i="2"/>
  <c r="BC661" i="2"/>
  <c r="BB661" i="2"/>
  <c r="BA661" i="2"/>
  <c r="AZ661" i="2"/>
  <c r="AY661" i="2"/>
  <c r="AX661" i="2"/>
  <c r="AW661" i="2"/>
  <c r="AV661" i="2"/>
  <c r="AU661" i="2"/>
  <c r="AT661" i="2"/>
  <c r="AS661" i="2"/>
  <c r="AR661" i="2"/>
  <c r="AQ661" i="2"/>
  <c r="AP661" i="2"/>
  <c r="AO661" i="2"/>
  <c r="AN661" i="2"/>
  <c r="AM661" i="2"/>
  <c r="AL661" i="2"/>
  <c r="AK661" i="2"/>
  <c r="AJ661" i="2"/>
  <c r="AI661" i="2"/>
  <c r="AH661" i="2"/>
  <c r="AG661" i="2"/>
  <c r="AF661" i="2"/>
  <c r="AE661" i="2"/>
  <c r="AD661" i="2"/>
  <c r="AC661" i="2"/>
  <c r="AB661" i="2"/>
  <c r="AA661" i="2"/>
  <c r="Z661" i="2"/>
  <c r="Y661" i="2"/>
  <c r="X661" i="2"/>
  <c r="W661" i="2"/>
  <c r="V661" i="2"/>
  <c r="U661" i="2"/>
  <c r="T661" i="2"/>
  <c r="S661" i="2"/>
  <c r="R661" i="2"/>
  <c r="Q661" i="2"/>
  <c r="P661" i="2"/>
  <c r="O661" i="2"/>
  <c r="N661" i="2"/>
  <c r="M661" i="2"/>
  <c r="L661" i="2"/>
  <c r="K661" i="2"/>
  <c r="J661" i="2"/>
  <c r="CG646" i="2"/>
  <c r="CF646" i="2"/>
  <c r="CE646" i="2"/>
  <c r="CD646" i="2"/>
  <c r="CC646" i="2"/>
  <c r="CB646" i="2"/>
  <c r="CA646" i="2"/>
  <c r="BZ646" i="2"/>
  <c r="BY646" i="2"/>
  <c r="BX646" i="2"/>
  <c r="BW646" i="2"/>
  <c r="BV646" i="2"/>
  <c r="BU646" i="2"/>
  <c r="BT646" i="2"/>
  <c r="BS646" i="2"/>
  <c r="BR646" i="2"/>
  <c r="BQ646" i="2"/>
  <c r="BP646" i="2"/>
  <c r="BO646" i="2"/>
  <c r="BN646" i="2"/>
  <c r="BK646" i="2"/>
  <c r="BJ646" i="2"/>
  <c r="BM646" i="2"/>
  <c r="BL646" i="2"/>
  <c r="BI646" i="2"/>
  <c r="BH646" i="2"/>
  <c r="BG646" i="2"/>
  <c r="BF646" i="2"/>
  <c r="BE646" i="2"/>
  <c r="BD646" i="2"/>
  <c r="BC646" i="2"/>
  <c r="BB646" i="2"/>
  <c r="BA646" i="2"/>
  <c r="AZ646" i="2"/>
  <c r="AY646" i="2"/>
  <c r="AX646" i="2"/>
  <c r="AW646" i="2"/>
  <c r="AV646" i="2"/>
  <c r="AU646" i="2"/>
  <c r="AT646" i="2"/>
  <c r="AS646" i="2"/>
  <c r="AR646" i="2"/>
  <c r="AQ646" i="2"/>
  <c r="AP646" i="2"/>
  <c r="AM646" i="2"/>
  <c r="AL646" i="2"/>
  <c r="AK646" i="2"/>
  <c r="AJ646" i="2"/>
  <c r="AI646" i="2"/>
  <c r="AH646" i="2"/>
  <c r="AG646" i="2"/>
  <c r="AF646" i="2"/>
  <c r="AE646" i="2"/>
  <c r="AD646" i="2"/>
  <c r="AC646" i="2"/>
  <c r="AB646" i="2"/>
  <c r="AA646" i="2"/>
  <c r="Z646" i="2"/>
  <c r="Y646" i="2"/>
  <c r="X646" i="2"/>
  <c r="W646" i="2"/>
  <c r="V646" i="2"/>
  <c r="U646" i="2"/>
  <c r="T646" i="2"/>
  <c r="R646" i="2"/>
  <c r="Q646" i="2"/>
  <c r="P646" i="2"/>
  <c r="O646" i="2"/>
  <c r="N646" i="2"/>
  <c r="M646" i="2"/>
  <c r="L646" i="2"/>
  <c r="K646" i="2"/>
  <c r="J646" i="2"/>
  <c r="AO636" i="2"/>
  <c r="AN636" i="2"/>
  <c r="S640" i="2"/>
  <c r="H640" i="2" s="1"/>
  <c r="CG618" i="2"/>
  <c r="CF618" i="2"/>
  <c r="CE618" i="2"/>
  <c r="CD618" i="2"/>
  <c r="CC618" i="2"/>
  <c r="CB618" i="2"/>
  <c r="CA618" i="2"/>
  <c r="BZ618" i="2"/>
  <c r="BY618" i="2"/>
  <c r="BX618" i="2"/>
  <c r="BW618" i="2"/>
  <c r="BV618" i="2"/>
  <c r="BU618" i="2"/>
  <c r="BT618" i="2"/>
  <c r="BS618" i="2"/>
  <c r="BR618" i="2"/>
  <c r="BQ618" i="2"/>
  <c r="BO618" i="2"/>
  <c r="BN618" i="2"/>
  <c r="BK618" i="2"/>
  <c r="BJ618" i="2"/>
  <c r="BM618" i="2"/>
  <c r="BL618" i="2"/>
  <c r="BI618" i="2"/>
  <c r="BH618" i="2"/>
  <c r="BG618" i="2"/>
  <c r="BF618" i="2"/>
  <c r="BE618" i="2"/>
  <c r="BD618" i="2"/>
  <c r="BC618" i="2"/>
  <c r="BB618" i="2"/>
  <c r="BA618" i="2"/>
  <c r="AZ618" i="2"/>
  <c r="AY618" i="2"/>
  <c r="AX618" i="2"/>
  <c r="AW618" i="2"/>
  <c r="AV618" i="2"/>
  <c r="AU618" i="2"/>
  <c r="AT618" i="2"/>
  <c r="AS618" i="2"/>
  <c r="AR618" i="2"/>
  <c r="AO618" i="2"/>
  <c r="AN618" i="2"/>
  <c r="AM618" i="2"/>
  <c r="AL618" i="2"/>
  <c r="AK618" i="2"/>
  <c r="AJ618" i="2"/>
  <c r="AI618" i="2"/>
  <c r="AH618" i="2"/>
  <c r="AG618" i="2"/>
  <c r="AF618" i="2"/>
  <c r="AE618" i="2"/>
  <c r="AD618" i="2"/>
  <c r="AC618" i="2"/>
  <c r="AB618" i="2"/>
  <c r="AA618" i="2"/>
  <c r="Z618" i="2"/>
  <c r="Y618" i="2"/>
  <c r="X618" i="2"/>
  <c r="W618" i="2"/>
  <c r="V618" i="2"/>
  <c r="U618" i="2"/>
  <c r="T618" i="2"/>
  <c r="S618" i="2"/>
  <c r="R618" i="2"/>
  <c r="Q618" i="2"/>
  <c r="P618" i="2"/>
  <c r="O618" i="2"/>
  <c r="N618" i="2"/>
  <c r="M618" i="2"/>
  <c r="L618" i="2"/>
  <c r="K618" i="2"/>
  <c r="J618" i="2"/>
  <c r="BP612" i="2"/>
  <c r="AQ597" i="2"/>
  <c r="H597" i="2" s="1"/>
  <c r="AP597" i="2"/>
  <c r="CG592" i="2"/>
  <c r="CF592" i="2"/>
  <c r="CE592" i="2"/>
  <c r="CD592" i="2"/>
  <c r="CC592" i="2"/>
  <c r="CB592" i="2"/>
  <c r="CA592" i="2"/>
  <c r="BZ592" i="2"/>
  <c r="BY592" i="2"/>
  <c r="BX592" i="2"/>
  <c r="BW592" i="2"/>
  <c r="BV592" i="2"/>
  <c r="BU592" i="2"/>
  <c r="BT592" i="2"/>
  <c r="BS592" i="2"/>
  <c r="BR592" i="2"/>
  <c r="BQ592" i="2"/>
  <c r="BP592" i="2"/>
  <c r="BO592" i="2"/>
  <c r="BN592" i="2"/>
  <c r="BK592" i="2"/>
  <c r="BJ592" i="2"/>
  <c r="BM592" i="2"/>
  <c r="BL592" i="2"/>
  <c r="BI592" i="2"/>
  <c r="BH592" i="2"/>
  <c r="BG592" i="2"/>
  <c r="BF592" i="2"/>
  <c r="BE592" i="2"/>
  <c r="BD592" i="2"/>
  <c r="BC592" i="2"/>
  <c r="BB592" i="2"/>
  <c r="BA592" i="2"/>
  <c r="AZ592" i="2"/>
  <c r="AY592" i="2"/>
  <c r="AX592" i="2"/>
  <c r="AW592" i="2"/>
  <c r="AV592" i="2"/>
  <c r="AU592" i="2"/>
  <c r="AT592" i="2"/>
  <c r="AS592" i="2"/>
  <c r="AR592" i="2"/>
  <c r="AQ592" i="2"/>
  <c r="AP592" i="2"/>
  <c r="AO592" i="2"/>
  <c r="AN592" i="2"/>
  <c r="AM592" i="2"/>
  <c r="AL592" i="2"/>
  <c r="AK592" i="2"/>
  <c r="AJ592" i="2"/>
  <c r="AI592" i="2"/>
  <c r="AH592" i="2"/>
  <c r="AG592" i="2"/>
  <c r="AF592" i="2"/>
  <c r="AE592" i="2"/>
  <c r="AD592" i="2"/>
  <c r="AC592" i="2"/>
  <c r="AB592" i="2"/>
  <c r="AA592" i="2"/>
  <c r="Z592" i="2"/>
  <c r="Y592" i="2"/>
  <c r="X592" i="2"/>
  <c r="W592" i="2"/>
  <c r="V592" i="2"/>
  <c r="U592" i="2"/>
  <c r="T592" i="2"/>
  <c r="S592" i="2"/>
  <c r="R592" i="2"/>
  <c r="Q592" i="2"/>
  <c r="P592" i="2"/>
  <c r="O592" i="2"/>
  <c r="N592" i="2"/>
  <c r="M592" i="2"/>
  <c r="L592" i="2"/>
  <c r="K592" i="2"/>
  <c r="J592" i="2"/>
  <c r="I592" i="2"/>
  <c r="CG574" i="2"/>
  <c r="CF574" i="2"/>
  <c r="CE574" i="2"/>
  <c r="CD574" i="2"/>
  <c r="CC574" i="2"/>
  <c r="CB574" i="2"/>
  <c r="CA574" i="2"/>
  <c r="BZ574" i="2"/>
  <c r="BY574" i="2"/>
  <c r="BX574" i="2"/>
  <c r="BW574" i="2"/>
  <c r="BV574" i="2"/>
  <c r="BU574" i="2"/>
  <c r="BT574" i="2"/>
  <c r="BS574" i="2"/>
  <c r="BR574" i="2"/>
  <c r="BQ574" i="2"/>
  <c r="BP574" i="2"/>
  <c r="BO574" i="2"/>
  <c r="BN574" i="2"/>
  <c r="BK574" i="2"/>
  <c r="BJ574" i="2"/>
  <c r="BM574" i="2"/>
  <c r="BL574" i="2"/>
  <c r="BI574" i="2"/>
  <c r="BH574" i="2"/>
  <c r="BG574" i="2"/>
  <c r="BF574" i="2"/>
  <c r="BE574" i="2"/>
  <c r="BD574" i="2"/>
  <c r="BC574" i="2"/>
  <c r="BB574" i="2"/>
  <c r="BA574" i="2"/>
  <c r="AZ574" i="2"/>
  <c r="AY574" i="2"/>
  <c r="AX574" i="2"/>
  <c r="AW574" i="2"/>
  <c r="AV574" i="2"/>
  <c r="AU574" i="2"/>
  <c r="AT574" i="2"/>
  <c r="AS574" i="2"/>
  <c r="AR574" i="2"/>
  <c r="AQ574" i="2"/>
  <c r="AP574" i="2"/>
  <c r="AO574" i="2"/>
  <c r="AN574" i="2"/>
  <c r="AM574" i="2"/>
  <c r="AL574" i="2"/>
  <c r="AK574" i="2"/>
  <c r="AJ574" i="2"/>
  <c r="AI574" i="2"/>
  <c r="AH574" i="2"/>
  <c r="AG574" i="2"/>
  <c r="AF574" i="2"/>
  <c r="AE574" i="2"/>
  <c r="AD574" i="2"/>
  <c r="AC574" i="2"/>
  <c r="AB574" i="2"/>
  <c r="AA574" i="2"/>
  <c r="Z574" i="2"/>
  <c r="Y574" i="2"/>
  <c r="X574" i="2"/>
  <c r="W574" i="2"/>
  <c r="V574" i="2"/>
  <c r="U574" i="2"/>
  <c r="T574" i="2"/>
  <c r="S574" i="2"/>
  <c r="R574" i="2"/>
  <c r="Q574" i="2"/>
  <c r="P574" i="2"/>
  <c r="O574" i="2"/>
  <c r="N574" i="2"/>
  <c r="M574" i="2"/>
  <c r="L574" i="2"/>
  <c r="K574" i="2"/>
  <c r="J574" i="2"/>
  <c r="CG566" i="2"/>
  <c r="CF566" i="2"/>
  <c r="CE566" i="2"/>
  <c r="CD566" i="2"/>
  <c r="CC566" i="2"/>
  <c r="CB566" i="2"/>
  <c r="CA566" i="2"/>
  <c r="BZ566" i="2"/>
  <c r="BY566" i="2"/>
  <c r="BX566" i="2"/>
  <c r="BW566" i="2"/>
  <c r="BV566" i="2"/>
  <c r="BU566" i="2"/>
  <c r="BT566" i="2"/>
  <c r="BS566" i="2"/>
  <c r="BR566" i="2"/>
  <c r="BQ566" i="2"/>
  <c r="BP566" i="2"/>
  <c r="BO566" i="2"/>
  <c r="BN566" i="2"/>
  <c r="BK566" i="2"/>
  <c r="BJ566" i="2"/>
  <c r="BM566" i="2"/>
  <c r="BL566" i="2"/>
  <c r="BI566" i="2"/>
  <c r="BH566" i="2"/>
  <c r="BG566" i="2"/>
  <c r="BF566" i="2"/>
  <c r="BE566" i="2"/>
  <c r="BD566" i="2"/>
  <c r="BC566" i="2"/>
  <c r="BB566" i="2"/>
  <c r="BA566" i="2"/>
  <c r="AZ566" i="2"/>
  <c r="AY566" i="2"/>
  <c r="AX566" i="2"/>
  <c r="AW566" i="2"/>
  <c r="AV566" i="2"/>
  <c r="AU566" i="2"/>
  <c r="AT566" i="2"/>
  <c r="AS566" i="2"/>
  <c r="AR566" i="2"/>
  <c r="AQ566" i="2"/>
  <c r="AP566" i="2"/>
  <c r="AO566" i="2"/>
  <c r="AN566" i="2"/>
  <c r="AM566" i="2"/>
  <c r="AL566" i="2"/>
  <c r="AK566" i="2"/>
  <c r="AJ566" i="2"/>
  <c r="AI566" i="2"/>
  <c r="AH566" i="2"/>
  <c r="AG566" i="2"/>
  <c r="AF566" i="2"/>
  <c r="AE566" i="2"/>
  <c r="AD566" i="2"/>
  <c r="AC566" i="2"/>
  <c r="AB566" i="2"/>
  <c r="AA566" i="2"/>
  <c r="Z566" i="2"/>
  <c r="Y566" i="2"/>
  <c r="X566" i="2"/>
  <c r="W566" i="2"/>
  <c r="V566" i="2"/>
  <c r="U566" i="2"/>
  <c r="T566" i="2"/>
  <c r="S566" i="2"/>
  <c r="R566" i="2"/>
  <c r="Q566" i="2"/>
  <c r="P566" i="2"/>
  <c r="O566" i="2"/>
  <c r="N566" i="2"/>
  <c r="M566" i="2"/>
  <c r="L566" i="2"/>
  <c r="K566" i="2"/>
  <c r="J566" i="2"/>
  <c r="I566" i="2"/>
  <c r="CG558" i="2"/>
  <c r="CF558" i="2"/>
  <c r="CE558" i="2"/>
  <c r="CD558" i="2"/>
  <c r="CC558" i="2"/>
  <c r="CB558" i="2"/>
  <c r="CA558" i="2"/>
  <c r="BZ558" i="2"/>
  <c r="BY558" i="2"/>
  <c r="BX558" i="2"/>
  <c r="BW558" i="2"/>
  <c r="BV558" i="2"/>
  <c r="BU558" i="2"/>
  <c r="BT558" i="2"/>
  <c r="BS558" i="2"/>
  <c r="BR558" i="2"/>
  <c r="BQ558" i="2"/>
  <c r="BP558" i="2"/>
  <c r="BO558" i="2"/>
  <c r="BN558" i="2"/>
  <c r="BK558" i="2"/>
  <c r="BJ558" i="2"/>
  <c r="BM558" i="2"/>
  <c r="BL558" i="2"/>
  <c r="BI558" i="2"/>
  <c r="BH558" i="2"/>
  <c r="BG558" i="2"/>
  <c r="BF558" i="2"/>
  <c r="BE558" i="2"/>
  <c r="BD558" i="2"/>
  <c r="BC558" i="2"/>
  <c r="BB558" i="2"/>
  <c r="BA558" i="2"/>
  <c r="AZ558" i="2"/>
  <c r="AY558" i="2"/>
  <c r="AX558" i="2"/>
  <c r="AW558" i="2"/>
  <c r="AV558" i="2"/>
  <c r="AU558" i="2"/>
  <c r="AT558" i="2"/>
  <c r="AS558" i="2"/>
  <c r="AR558" i="2"/>
  <c r="AM558" i="2"/>
  <c r="AL558" i="2"/>
  <c r="AK558" i="2"/>
  <c r="AJ558" i="2"/>
  <c r="AI558" i="2"/>
  <c r="AH558" i="2"/>
  <c r="AG558" i="2"/>
  <c r="AF558" i="2"/>
  <c r="AE558" i="2"/>
  <c r="AD558" i="2"/>
  <c r="AC558" i="2"/>
  <c r="AB558" i="2"/>
  <c r="AA558" i="2"/>
  <c r="Z558" i="2"/>
  <c r="Y558" i="2"/>
  <c r="X558" i="2"/>
  <c r="W558" i="2"/>
  <c r="V558" i="2"/>
  <c r="U558" i="2"/>
  <c r="T558" i="2"/>
  <c r="S558" i="2"/>
  <c r="R558" i="2"/>
  <c r="Q558" i="2"/>
  <c r="P558" i="2"/>
  <c r="O558" i="2"/>
  <c r="N558" i="2"/>
  <c r="M558" i="2"/>
  <c r="L558" i="2"/>
  <c r="K558" i="2"/>
  <c r="J558" i="2"/>
  <c r="AO549" i="2"/>
  <c r="AN549" i="2"/>
  <c r="AQ500" i="2"/>
  <c r="H500" i="2" s="1"/>
  <c r="AP500" i="2"/>
  <c r="G500" i="2" s="1"/>
  <c r="AQ498" i="2"/>
  <c r="H498" i="2" s="1"/>
  <c r="AP498" i="2"/>
  <c r="G498" i="2" s="1"/>
  <c r="AQ499" i="2"/>
  <c r="H499" i="2" s="1"/>
  <c r="AP499" i="2"/>
  <c r="G499" i="2" s="1"/>
  <c r="AQ491" i="2"/>
  <c r="H491" i="2" s="1"/>
  <c r="AP491" i="2"/>
  <c r="G491" i="2" s="1"/>
  <c r="CG490" i="2"/>
  <c r="CF490" i="2"/>
  <c r="CE490" i="2"/>
  <c r="CD490" i="2"/>
  <c r="CC490" i="2"/>
  <c r="CB490" i="2"/>
  <c r="CA490" i="2"/>
  <c r="BZ490" i="2"/>
  <c r="BY490" i="2"/>
  <c r="BX490" i="2"/>
  <c r="BW490" i="2"/>
  <c r="BV490" i="2"/>
  <c r="BU490" i="2"/>
  <c r="BT490" i="2"/>
  <c r="BS490" i="2"/>
  <c r="BR490" i="2"/>
  <c r="BQ490" i="2"/>
  <c r="BP490" i="2"/>
  <c r="BO490" i="2"/>
  <c r="BN490" i="2"/>
  <c r="BK490" i="2"/>
  <c r="BJ490" i="2"/>
  <c r="BM490" i="2"/>
  <c r="BL490" i="2"/>
  <c r="BI490" i="2"/>
  <c r="BH490" i="2"/>
  <c r="BG490" i="2"/>
  <c r="BF490" i="2"/>
  <c r="BE490" i="2"/>
  <c r="BD490" i="2"/>
  <c r="BC490" i="2"/>
  <c r="BB490" i="2"/>
  <c r="BA490" i="2"/>
  <c r="AZ490" i="2"/>
  <c r="AY490" i="2"/>
  <c r="AX490" i="2"/>
  <c r="AW490" i="2"/>
  <c r="AV490" i="2"/>
  <c r="AU490" i="2"/>
  <c r="AT490" i="2"/>
  <c r="AS490" i="2"/>
  <c r="AR490" i="2"/>
  <c r="AQ490" i="2"/>
  <c r="AP490" i="2"/>
  <c r="AO490" i="2"/>
  <c r="AN490" i="2"/>
  <c r="AM490" i="2"/>
  <c r="AL490" i="2"/>
  <c r="AK490" i="2"/>
  <c r="AJ490" i="2"/>
  <c r="AI490" i="2"/>
  <c r="AH490" i="2"/>
  <c r="AG490" i="2"/>
  <c r="AF490" i="2"/>
  <c r="AE490" i="2"/>
  <c r="AD490" i="2"/>
  <c r="AC490" i="2"/>
  <c r="AB490" i="2"/>
  <c r="AA490" i="2"/>
  <c r="Z490" i="2"/>
  <c r="Y490" i="2"/>
  <c r="X490" i="2"/>
  <c r="W490" i="2"/>
  <c r="V490" i="2"/>
  <c r="U490" i="2"/>
  <c r="T490" i="2"/>
  <c r="S490" i="2"/>
  <c r="R490" i="2"/>
  <c r="Q490" i="2"/>
  <c r="P490" i="2"/>
  <c r="O490" i="2"/>
  <c r="N490" i="2"/>
  <c r="M490" i="2"/>
  <c r="L490" i="2"/>
  <c r="K490" i="2"/>
  <c r="J490" i="2"/>
  <c r="CG482" i="2"/>
  <c r="CF482" i="2"/>
  <c r="CE482" i="2"/>
  <c r="CD482" i="2"/>
  <c r="CC482" i="2"/>
  <c r="CB482" i="2"/>
  <c r="CA482" i="2"/>
  <c r="BZ482" i="2"/>
  <c r="BY482" i="2"/>
  <c r="BX482" i="2"/>
  <c r="BW482" i="2"/>
  <c r="BV482" i="2"/>
  <c r="BU482" i="2"/>
  <c r="BT482" i="2"/>
  <c r="BS482" i="2"/>
  <c r="BR482" i="2"/>
  <c r="BQ482" i="2"/>
  <c r="BP482" i="2"/>
  <c r="BO482" i="2"/>
  <c r="BN482" i="2"/>
  <c r="BK482" i="2"/>
  <c r="BJ482" i="2"/>
  <c r="BM482" i="2"/>
  <c r="BL482" i="2"/>
  <c r="BI482" i="2"/>
  <c r="BH482" i="2"/>
  <c r="BG482" i="2"/>
  <c r="BF482" i="2"/>
  <c r="BE482" i="2"/>
  <c r="BD482" i="2"/>
  <c r="BC482" i="2"/>
  <c r="BB482" i="2"/>
  <c r="BA482" i="2"/>
  <c r="AZ482" i="2"/>
  <c r="AY482" i="2"/>
  <c r="AX482" i="2"/>
  <c r="AW482" i="2"/>
  <c r="AV482" i="2"/>
  <c r="AU482" i="2"/>
  <c r="AT482" i="2"/>
  <c r="AS482" i="2"/>
  <c r="AR482" i="2"/>
  <c r="AQ482" i="2"/>
  <c r="AP482" i="2"/>
  <c r="AO482" i="2"/>
  <c r="AN482" i="2"/>
  <c r="AM482" i="2"/>
  <c r="AL482" i="2"/>
  <c r="AK482" i="2"/>
  <c r="AJ482" i="2"/>
  <c r="AI482" i="2"/>
  <c r="AH482" i="2"/>
  <c r="AG482" i="2"/>
  <c r="AF482" i="2"/>
  <c r="AE482" i="2"/>
  <c r="AD482" i="2"/>
  <c r="AC482" i="2"/>
  <c r="AB482" i="2"/>
  <c r="AA482" i="2"/>
  <c r="Z482" i="2"/>
  <c r="Y482" i="2"/>
  <c r="X482" i="2"/>
  <c r="W482" i="2"/>
  <c r="V482" i="2"/>
  <c r="U482" i="2"/>
  <c r="T482" i="2"/>
  <c r="R482" i="2"/>
  <c r="Q482" i="2"/>
  <c r="P482" i="2"/>
  <c r="O482" i="2"/>
  <c r="N482" i="2"/>
  <c r="M482" i="2"/>
  <c r="L482" i="2"/>
  <c r="K482" i="2"/>
  <c r="J482" i="2"/>
  <c r="S478" i="2"/>
  <c r="CG468" i="2"/>
  <c r="CF468" i="2"/>
  <c r="CE468" i="2"/>
  <c r="CD468" i="2"/>
  <c r="CC468" i="2"/>
  <c r="CB468" i="2"/>
  <c r="CA468" i="2"/>
  <c r="BZ468" i="2"/>
  <c r="BY468" i="2"/>
  <c r="BX468" i="2"/>
  <c r="BW468" i="2"/>
  <c r="BV468" i="2"/>
  <c r="BU468" i="2"/>
  <c r="BT468" i="2"/>
  <c r="BS468" i="2"/>
  <c r="BR468" i="2"/>
  <c r="BQ468" i="2"/>
  <c r="BP468" i="2"/>
  <c r="BO468" i="2"/>
  <c r="BN468" i="2"/>
  <c r="BK468" i="2"/>
  <c r="BJ468" i="2"/>
  <c r="BM468" i="2"/>
  <c r="BL468" i="2"/>
  <c r="BI468" i="2"/>
  <c r="BH468" i="2"/>
  <c r="BG468" i="2"/>
  <c r="BF468" i="2"/>
  <c r="BE468" i="2"/>
  <c r="BD468" i="2"/>
  <c r="BC468" i="2"/>
  <c r="BB468" i="2"/>
  <c r="BA468" i="2"/>
  <c r="AZ468" i="2"/>
  <c r="AY468" i="2"/>
  <c r="AX468" i="2"/>
  <c r="AW468" i="2"/>
  <c r="AV468" i="2"/>
  <c r="AU468" i="2"/>
  <c r="AT468" i="2"/>
  <c r="AS468" i="2"/>
  <c r="AR468" i="2"/>
  <c r="AQ468" i="2"/>
  <c r="AP468" i="2"/>
  <c r="AO468" i="2"/>
  <c r="AN468" i="2"/>
  <c r="AM468" i="2"/>
  <c r="AL468" i="2"/>
  <c r="AK468" i="2"/>
  <c r="AJ468" i="2"/>
  <c r="AI468" i="2"/>
  <c r="AH468" i="2"/>
  <c r="AG468" i="2"/>
  <c r="AF468" i="2"/>
  <c r="AE468" i="2"/>
  <c r="AD468" i="2"/>
  <c r="AC468" i="2"/>
  <c r="AB468" i="2"/>
  <c r="AA468" i="2"/>
  <c r="Z468" i="2"/>
  <c r="Y468" i="2"/>
  <c r="X468" i="2"/>
  <c r="W468" i="2"/>
  <c r="V468" i="2"/>
  <c r="U468" i="2"/>
  <c r="T468" i="2"/>
  <c r="R468" i="2"/>
  <c r="Q468" i="2"/>
  <c r="P468" i="2"/>
  <c r="O468" i="2"/>
  <c r="N468" i="2"/>
  <c r="M468" i="2"/>
  <c r="L468" i="2"/>
  <c r="K468" i="2"/>
  <c r="J468" i="2"/>
  <c r="S466" i="2"/>
  <c r="H466" i="2" s="1"/>
  <c r="S457" i="2"/>
  <c r="H457" i="2" s="1"/>
  <c r="H468" i="2" s="1"/>
  <c r="CG428" i="2"/>
  <c r="CF428" i="2"/>
  <c r="CE428" i="2"/>
  <c r="CD428" i="2"/>
  <c r="CC428" i="2"/>
  <c r="CB428" i="2"/>
  <c r="CA428" i="2"/>
  <c r="BZ428" i="2"/>
  <c r="BY428" i="2"/>
  <c r="BX428" i="2"/>
  <c r="BW428" i="2"/>
  <c r="BV428" i="2"/>
  <c r="BU428" i="2"/>
  <c r="BT428" i="2"/>
  <c r="BS428" i="2"/>
  <c r="BR428" i="2"/>
  <c r="BQ428" i="2"/>
  <c r="BP428" i="2"/>
  <c r="BO428" i="2"/>
  <c r="BN428" i="2"/>
  <c r="BK428" i="2"/>
  <c r="BJ428" i="2"/>
  <c r="BM428" i="2"/>
  <c r="BL428" i="2"/>
  <c r="BI428" i="2"/>
  <c r="BH428" i="2"/>
  <c r="BG428" i="2"/>
  <c r="BF428" i="2"/>
  <c r="BE428" i="2"/>
  <c r="BD428" i="2"/>
  <c r="BC428" i="2"/>
  <c r="BB428" i="2"/>
  <c r="BA428" i="2"/>
  <c r="AZ428" i="2"/>
  <c r="AY428" i="2"/>
  <c r="AX428" i="2"/>
  <c r="AW428" i="2"/>
  <c r="AV428" i="2"/>
  <c r="AU428" i="2"/>
  <c r="AT428" i="2"/>
  <c r="AS428" i="2"/>
  <c r="AR428" i="2"/>
  <c r="AQ428" i="2"/>
  <c r="AP428" i="2"/>
  <c r="AO428" i="2"/>
  <c r="AN428" i="2"/>
  <c r="AM428" i="2"/>
  <c r="AL428" i="2"/>
  <c r="AK428" i="2"/>
  <c r="AJ428" i="2"/>
  <c r="AI428" i="2"/>
  <c r="AH428" i="2"/>
  <c r="AG428" i="2"/>
  <c r="AF428" i="2"/>
  <c r="AE428" i="2"/>
  <c r="AD428" i="2"/>
  <c r="AC428" i="2"/>
  <c r="AB428" i="2"/>
  <c r="AA428" i="2"/>
  <c r="Z428" i="2"/>
  <c r="Y428" i="2"/>
  <c r="X428" i="2"/>
  <c r="W428" i="2"/>
  <c r="V428" i="2"/>
  <c r="U428" i="2"/>
  <c r="T428" i="2"/>
  <c r="S428" i="2"/>
  <c r="R428" i="2"/>
  <c r="Q428" i="2"/>
  <c r="P428" i="2"/>
  <c r="O428" i="2"/>
  <c r="N428" i="2"/>
  <c r="M428" i="2"/>
  <c r="L428" i="2"/>
  <c r="K428" i="2"/>
  <c r="J428" i="2"/>
  <c r="I428" i="2"/>
  <c r="CG415" i="2"/>
  <c r="CF415" i="2"/>
  <c r="CE415" i="2"/>
  <c r="CD415" i="2"/>
  <c r="CC415" i="2"/>
  <c r="CB415" i="2"/>
  <c r="CA415" i="2"/>
  <c r="BZ415" i="2"/>
  <c r="BY415" i="2"/>
  <c r="BX415" i="2"/>
  <c r="BW415" i="2"/>
  <c r="BV415" i="2"/>
  <c r="BU415" i="2"/>
  <c r="BT415" i="2"/>
  <c r="BS415" i="2"/>
  <c r="BR415" i="2"/>
  <c r="BQ415" i="2"/>
  <c r="BP415" i="2"/>
  <c r="BO415" i="2"/>
  <c r="BN415" i="2"/>
  <c r="BK415" i="2"/>
  <c r="BJ415" i="2"/>
  <c r="BM415" i="2"/>
  <c r="BL415" i="2"/>
  <c r="BI415" i="2"/>
  <c r="BH415" i="2"/>
  <c r="BG415" i="2"/>
  <c r="BF415" i="2"/>
  <c r="BE415" i="2"/>
  <c r="BD415" i="2"/>
  <c r="BC415" i="2"/>
  <c r="BB415" i="2"/>
  <c r="BA415" i="2"/>
  <c r="AZ415" i="2"/>
  <c r="AY415" i="2"/>
  <c r="AX415" i="2"/>
  <c r="AW415" i="2"/>
  <c r="AV415" i="2"/>
  <c r="AU415" i="2"/>
  <c r="AT415" i="2"/>
  <c r="AS415" i="2"/>
  <c r="AR415" i="2"/>
  <c r="AQ415" i="2"/>
  <c r="AP415" i="2"/>
  <c r="AO415" i="2"/>
  <c r="AN415" i="2"/>
  <c r="AM415" i="2"/>
  <c r="AL415" i="2"/>
  <c r="AK415" i="2"/>
  <c r="AJ415" i="2"/>
  <c r="AI415" i="2"/>
  <c r="AH415" i="2"/>
  <c r="AG415" i="2"/>
  <c r="AF415" i="2"/>
  <c r="AE415" i="2"/>
  <c r="AD415" i="2"/>
  <c r="AC415" i="2"/>
  <c r="AB415" i="2"/>
  <c r="AA415" i="2"/>
  <c r="Z415" i="2"/>
  <c r="Y415" i="2"/>
  <c r="X415" i="2"/>
  <c r="W415" i="2"/>
  <c r="V415" i="2"/>
  <c r="U415" i="2"/>
  <c r="T415" i="2"/>
  <c r="R415" i="2"/>
  <c r="Q415" i="2"/>
  <c r="P415" i="2"/>
  <c r="O415" i="2"/>
  <c r="N415" i="2"/>
  <c r="M415" i="2"/>
  <c r="L415" i="2"/>
  <c r="K415" i="2"/>
  <c r="J415" i="2"/>
  <c r="I415" i="2"/>
  <c r="S414" i="2"/>
  <c r="H414" i="2" s="1"/>
  <c r="S411" i="2"/>
  <c r="H411" i="2" s="1"/>
  <c r="S410" i="2"/>
  <c r="H410" i="2" s="1"/>
  <c r="S409" i="2"/>
  <c r="H409" i="2" s="1"/>
  <c r="H415" i="2" s="1"/>
  <c r="CG400" i="2"/>
  <c r="CF400" i="2"/>
  <c r="CE400" i="2"/>
  <c r="CD400" i="2"/>
  <c r="CC400" i="2"/>
  <c r="CB400" i="2"/>
  <c r="CA400" i="2"/>
  <c r="BZ400" i="2"/>
  <c r="BY400" i="2"/>
  <c r="BX400" i="2"/>
  <c r="BW400" i="2"/>
  <c r="BV400" i="2"/>
  <c r="BU400" i="2"/>
  <c r="BT400" i="2"/>
  <c r="BS400" i="2"/>
  <c r="BR400" i="2"/>
  <c r="BQ400" i="2"/>
  <c r="BP400" i="2"/>
  <c r="BO400" i="2"/>
  <c r="BN400" i="2"/>
  <c r="BK400" i="2"/>
  <c r="BJ400" i="2"/>
  <c r="BM400" i="2"/>
  <c r="BL400" i="2"/>
  <c r="BI400" i="2"/>
  <c r="BH400" i="2"/>
  <c r="BG400" i="2"/>
  <c r="BF400" i="2"/>
  <c r="BE400" i="2"/>
  <c r="BD400" i="2"/>
  <c r="BC400" i="2"/>
  <c r="BB400" i="2"/>
  <c r="BA400" i="2"/>
  <c r="AZ400" i="2"/>
  <c r="AY400" i="2"/>
  <c r="AX400" i="2"/>
  <c r="AW400" i="2"/>
  <c r="AV400" i="2"/>
  <c r="AU400" i="2"/>
  <c r="AT400" i="2"/>
  <c r="AS400" i="2"/>
  <c r="AR400" i="2"/>
  <c r="AQ400" i="2"/>
  <c r="AP400" i="2"/>
  <c r="AO400" i="2"/>
  <c r="AN400" i="2"/>
  <c r="AM400" i="2"/>
  <c r="AL400" i="2"/>
  <c r="AK400" i="2"/>
  <c r="AJ400" i="2"/>
  <c r="AI400" i="2"/>
  <c r="AH400" i="2"/>
  <c r="AG400" i="2"/>
  <c r="AF400" i="2"/>
  <c r="AE400" i="2"/>
  <c r="AD400" i="2"/>
  <c r="AC400" i="2"/>
  <c r="AB400" i="2"/>
  <c r="AA400" i="2"/>
  <c r="Z400" i="2"/>
  <c r="Y400" i="2"/>
  <c r="X400" i="2"/>
  <c r="W400" i="2"/>
  <c r="V400" i="2"/>
  <c r="U400" i="2"/>
  <c r="T400" i="2"/>
  <c r="R400" i="2"/>
  <c r="Q400" i="2"/>
  <c r="P400" i="2"/>
  <c r="O400" i="2"/>
  <c r="N400" i="2"/>
  <c r="M400" i="2"/>
  <c r="L400" i="2"/>
  <c r="K400" i="2"/>
  <c r="J400" i="2"/>
  <c r="S392" i="2"/>
  <c r="H392" i="2" s="1"/>
  <c r="S391" i="2"/>
  <c r="H391" i="2" s="1"/>
  <c r="H400" i="2" s="1"/>
  <c r="CG365" i="2"/>
  <c r="CF365" i="2"/>
  <c r="CE365" i="2"/>
  <c r="CD365" i="2"/>
  <c r="CC365" i="2"/>
  <c r="CB365" i="2"/>
  <c r="CA365" i="2"/>
  <c r="BZ365" i="2"/>
  <c r="BY365" i="2"/>
  <c r="BX365" i="2"/>
  <c r="BW365" i="2"/>
  <c r="BV365" i="2"/>
  <c r="BU365" i="2"/>
  <c r="BT365" i="2"/>
  <c r="BS365" i="2"/>
  <c r="BR365" i="2"/>
  <c r="BQ365" i="2"/>
  <c r="BP365" i="2"/>
  <c r="BO365" i="2"/>
  <c r="BN365" i="2"/>
  <c r="BK365" i="2"/>
  <c r="BJ365" i="2"/>
  <c r="BM365" i="2"/>
  <c r="BL365" i="2"/>
  <c r="BI365" i="2"/>
  <c r="BH365" i="2"/>
  <c r="BG365" i="2"/>
  <c r="BF365" i="2"/>
  <c r="BE365" i="2"/>
  <c r="BD365" i="2"/>
  <c r="BC365" i="2"/>
  <c r="BB365" i="2"/>
  <c r="BA365" i="2"/>
  <c r="AZ365" i="2"/>
  <c r="AY365" i="2"/>
  <c r="AX365" i="2"/>
  <c r="AW365" i="2"/>
  <c r="AV365" i="2"/>
  <c r="AU365" i="2"/>
  <c r="AT365" i="2"/>
  <c r="AS365" i="2"/>
  <c r="AR365" i="2"/>
  <c r="AQ365" i="2"/>
  <c r="AP365" i="2"/>
  <c r="AO365" i="2"/>
  <c r="AN365" i="2"/>
  <c r="AM365" i="2"/>
  <c r="AL365" i="2"/>
  <c r="AK365" i="2"/>
  <c r="AJ365" i="2"/>
  <c r="AI365" i="2"/>
  <c r="AH365" i="2"/>
  <c r="AG365" i="2"/>
  <c r="AF365" i="2"/>
  <c r="AE365" i="2"/>
  <c r="AD365" i="2"/>
  <c r="AC365" i="2"/>
  <c r="AB365" i="2"/>
  <c r="AA365" i="2"/>
  <c r="Z365" i="2"/>
  <c r="Y365" i="2"/>
  <c r="X365" i="2"/>
  <c r="W365" i="2"/>
  <c r="V365" i="2"/>
  <c r="U365" i="2"/>
  <c r="T365" i="2"/>
  <c r="S365" i="2"/>
  <c r="R365" i="2"/>
  <c r="Q365" i="2"/>
  <c r="P365" i="2"/>
  <c r="O365" i="2"/>
  <c r="N365" i="2"/>
  <c r="M365" i="2"/>
  <c r="L365" i="2"/>
  <c r="K365" i="2"/>
  <c r="J365" i="2"/>
  <c r="CG362" i="2"/>
  <c r="CF362" i="2"/>
  <c r="CE362" i="2"/>
  <c r="CD362" i="2"/>
  <c r="CC362" i="2"/>
  <c r="CB362" i="2"/>
  <c r="CA362" i="2"/>
  <c r="BZ362" i="2"/>
  <c r="BY362" i="2"/>
  <c r="BX362" i="2"/>
  <c r="BW362" i="2"/>
  <c r="BV362" i="2"/>
  <c r="BU362" i="2"/>
  <c r="BT362" i="2"/>
  <c r="BS362" i="2"/>
  <c r="BR362" i="2"/>
  <c r="BQ362" i="2"/>
  <c r="BP362" i="2"/>
  <c r="BO362" i="2"/>
  <c r="BN362" i="2"/>
  <c r="BK362" i="2"/>
  <c r="BJ362" i="2"/>
  <c r="BM362" i="2"/>
  <c r="BL362" i="2"/>
  <c r="BI362" i="2"/>
  <c r="BH362" i="2"/>
  <c r="BG362" i="2"/>
  <c r="BF362" i="2"/>
  <c r="BE362" i="2"/>
  <c r="BD362" i="2"/>
  <c r="BC362" i="2"/>
  <c r="BB362" i="2"/>
  <c r="BA362" i="2"/>
  <c r="AZ362" i="2"/>
  <c r="AY362" i="2"/>
  <c r="AX362" i="2"/>
  <c r="AW362" i="2"/>
  <c r="AV362" i="2"/>
  <c r="AU362" i="2"/>
  <c r="AT362" i="2"/>
  <c r="AS362" i="2"/>
  <c r="AR362" i="2"/>
  <c r="AQ362" i="2"/>
  <c r="AP362" i="2"/>
  <c r="AO362" i="2"/>
  <c r="AN362" i="2"/>
  <c r="AM362" i="2"/>
  <c r="AL362" i="2"/>
  <c r="AK362" i="2"/>
  <c r="AJ362" i="2"/>
  <c r="AI362" i="2"/>
  <c r="AH362" i="2"/>
  <c r="AG362" i="2"/>
  <c r="AF362" i="2"/>
  <c r="AE362" i="2"/>
  <c r="AD362" i="2"/>
  <c r="AC362" i="2"/>
  <c r="AB362" i="2"/>
  <c r="AA362" i="2"/>
  <c r="Z362" i="2"/>
  <c r="Y362" i="2"/>
  <c r="X362" i="2"/>
  <c r="W362" i="2"/>
  <c r="V362" i="2"/>
  <c r="U362" i="2"/>
  <c r="T362" i="2"/>
  <c r="S362" i="2"/>
  <c r="R362" i="2"/>
  <c r="Q362" i="2"/>
  <c r="P362" i="2"/>
  <c r="O362" i="2"/>
  <c r="N362" i="2"/>
  <c r="M362" i="2"/>
  <c r="L362" i="2"/>
  <c r="K362" i="2"/>
  <c r="J362" i="2"/>
  <c r="CG359" i="2"/>
  <c r="CF359" i="2"/>
  <c r="CE359" i="2"/>
  <c r="CD359" i="2"/>
  <c r="CC359" i="2"/>
  <c r="CB359" i="2"/>
  <c r="CA359" i="2"/>
  <c r="BZ359" i="2"/>
  <c r="BY359" i="2"/>
  <c r="BX359" i="2"/>
  <c r="BW359" i="2"/>
  <c r="BV359" i="2"/>
  <c r="BU359" i="2"/>
  <c r="BT359" i="2"/>
  <c r="BS359" i="2"/>
  <c r="BR359" i="2"/>
  <c r="BQ359" i="2"/>
  <c r="BP359" i="2"/>
  <c r="BO359" i="2"/>
  <c r="BN359" i="2"/>
  <c r="BK359" i="2"/>
  <c r="BJ359" i="2"/>
  <c r="BM359" i="2"/>
  <c r="BL359" i="2"/>
  <c r="BI359" i="2"/>
  <c r="BH359" i="2"/>
  <c r="BG359" i="2"/>
  <c r="BF359" i="2"/>
  <c r="BE359" i="2"/>
  <c r="BD359" i="2"/>
  <c r="BC359" i="2"/>
  <c r="BB359" i="2"/>
  <c r="BA359" i="2"/>
  <c r="AZ359" i="2"/>
  <c r="AY359" i="2"/>
  <c r="AX359" i="2"/>
  <c r="AW359" i="2"/>
  <c r="AV359" i="2"/>
  <c r="AU359" i="2"/>
  <c r="AT359" i="2"/>
  <c r="AS359" i="2"/>
  <c r="AR359" i="2"/>
  <c r="AO359" i="2"/>
  <c r="AN359" i="2"/>
  <c r="AM359" i="2"/>
  <c r="AL359" i="2"/>
  <c r="AK359" i="2"/>
  <c r="AJ359" i="2"/>
  <c r="AI359" i="2"/>
  <c r="AH359" i="2"/>
  <c r="AG359" i="2"/>
  <c r="AF359" i="2"/>
  <c r="AE359" i="2"/>
  <c r="AD359" i="2"/>
  <c r="AC359" i="2"/>
  <c r="AB359" i="2"/>
  <c r="AA359" i="2"/>
  <c r="Z359" i="2"/>
  <c r="Y359" i="2"/>
  <c r="X359" i="2"/>
  <c r="W359" i="2"/>
  <c r="V359" i="2"/>
  <c r="U359" i="2"/>
  <c r="T359" i="2"/>
  <c r="S359" i="2"/>
  <c r="R359" i="2"/>
  <c r="Q359" i="2"/>
  <c r="P359" i="2"/>
  <c r="O359" i="2"/>
  <c r="N359" i="2"/>
  <c r="M359" i="2"/>
  <c r="L359" i="2"/>
  <c r="K359" i="2"/>
  <c r="J359" i="2"/>
  <c r="AQ345" i="2"/>
  <c r="AP345" i="2"/>
  <c r="G345" i="2" s="1"/>
  <c r="G359" i="2" s="1"/>
  <c r="CG344" i="2"/>
  <c r="CF344" i="2"/>
  <c r="CE344" i="2"/>
  <c r="CD344" i="2"/>
  <c r="CC344" i="2"/>
  <c r="CB344" i="2"/>
  <c r="CA344" i="2"/>
  <c r="BZ344" i="2"/>
  <c r="BY344" i="2"/>
  <c r="BX344" i="2"/>
  <c r="BW344" i="2"/>
  <c r="BV344" i="2"/>
  <c r="BU344" i="2"/>
  <c r="BT344" i="2"/>
  <c r="BS344" i="2"/>
  <c r="BR344" i="2"/>
  <c r="BQ344" i="2"/>
  <c r="BP344" i="2"/>
  <c r="BO344" i="2"/>
  <c r="BN344" i="2"/>
  <c r="BK344" i="2"/>
  <c r="BJ344" i="2"/>
  <c r="BM344" i="2"/>
  <c r="BL344" i="2"/>
  <c r="BI344" i="2"/>
  <c r="BH344" i="2"/>
  <c r="BG344" i="2"/>
  <c r="BF344" i="2"/>
  <c r="BE344" i="2"/>
  <c r="BD344" i="2"/>
  <c r="BC344" i="2"/>
  <c r="BB344" i="2"/>
  <c r="BA344" i="2"/>
  <c r="AZ344" i="2"/>
  <c r="AY344" i="2"/>
  <c r="AX344" i="2"/>
  <c r="AW344" i="2"/>
  <c r="AV344" i="2"/>
  <c r="AU344" i="2"/>
  <c r="AT344" i="2"/>
  <c r="AS344" i="2"/>
  <c r="AR344" i="2"/>
  <c r="AQ344" i="2"/>
  <c r="AP344" i="2"/>
  <c r="AO344" i="2"/>
  <c r="AN344" i="2"/>
  <c r="AM344" i="2"/>
  <c r="AL344" i="2"/>
  <c r="AK344" i="2"/>
  <c r="AJ344" i="2"/>
  <c r="AI344" i="2"/>
  <c r="AH344" i="2"/>
  <c r="AG344" i="2"/>
  <c r="AF344" i="2"/>
  <c r="AE344" i="2"/>
  <c r="AD344" i="2"/>
  <c r="AC344" i="2"/>
  <c r="AB344" i="2"/>
  <c r="AA344" i="2"/>
  <c r="Z344" i="2"/>
  <c r="Y344" i="2"/>
  <c r="X344" i="2"/>
  <c r="W344" i="2"/>
  <c r="V344" i="2"/>
  <c r="U344" i="2"/>
  <c r="T344" i="2"/>
  <c r="R344" i="2"/>
  <c r="Q344" i="2"/>
  <c r="P344" i="2"/>
  <c r="O344" i="2"/>
  <c r="N344" i="2"/>
  <c r="M344" i="2"/>
  <c r="L344" i="2"/>
  <c r="K344" i="2"/>
  <c r="J344" i="2"/>
  <c r="I344" i="2"/>
  <c r="S338" i="2"/>
  <c r="H338" i="2" s="1"/>
  <c r="S337" i="2"/>
  <c r="H337" i="2" s="1"/>
  <c r="H344" i="2" s="1"/>
  <c r="CG323" i="2"/>
  <c r="CF323" i="2"/>
  <c r="CE323" i="2"/>
  <c r="CD323" i="2"/>
  <c r="CC323" i="2"/>
  <c r="CB323" i="2"/>
  <c r="CA323" i="2"/>
  <c r="BZ323" i="2"/>
  <c r="BY323" i="2"/>
  <c r="BX323" i="2"/>
  <c r="BW323" i="2"/>
  <c r="BV323" i="2"/>
  <c r="BU323" i="2"/>
  <c r="BT323" i="2"/>
  <c r="BS323" i="2"/>
  <c r="BR323" i="2"/>
  <c r="BQ323" i="2"/>
  <c r="BP323" i="2"/>
  <c r="BO323" i="2"/>
  <c r="BN323" i="2"/>
  <c r="BK323" i="2"/>
  <c r="BJ323" i="2"/>
  <c r="BM323" i="2"/>
  <c r="BL323" i="2"/>
  <c r="BI323" i="2"/>
  <c r="BH323" i="2"/>
  <c r="BG323" i="2"/>
  <c r="BF323" i="2"/>
  <c r="BE323" i="2"/>
  <c r="BD323" i="2"/>
  <c r="BC323" i="2"/>
  <c r="BB323" i="2"/>
  <c r="BA323" i="2"/>
  <c r="AZ323" i="2"/>
  <c r="AY323" i="2"/>
  <c r="AX323" i="2"/>
  <c r="AW323" i="2"/>
  <c r="AV323" i="2"/>
  <c r="AU323" i="2"/>
  <c r="AT323" i="2"/>
  <c r="AS323" i="2"/>
  <c r="AR323" i="2"/>
  <c r="AO323" i="2"/>
  <c r="AN323" i="2"/>
  <c r="AM323" i="2"/>
  <c r="AL323" i="2"/>
  <c r="AK323" i="2"/>
  <c r="AJ323" i="2"/>
  <c r="AI323" i="2"/>
  <c r="AH323" i="2"/>
  <c r="AG323" i="2"/>
  <c r="AF323" i="2"/>
  <c r="AE323" i="2"/>
  <c r="AD323" i="2"/>
  <c r="AC323" i="2"/>
  <c r="AB323" i="2"/>
  <c r="AA323" i="2"/>
  <c r="Z323" i="2"/>
  <c r="Y323" i="2"/>
  <c r="X323" i="2"/>
  <c r="W323" i="2"/>
  <c r="V323" i="2"/>
  <c r="U323" i="2"/>
  <c r="T323" i="2"/>
  <c r="S323" i="2"/>
  <c r="R323" i="2"/>
  <c r="Q323" i="2"/>
  <c r="P323" i="2"/>
  <c r="O323" i="2"/>
  <c r="N323" i="2"/>
  <c r="M323" i="2"/>
  <c r="L323" i="2"/>
  <c r="K323" i="2"/>
  <c r="J323" i="2"/>
  <c r="AQ318" i="2"/>
  <c r="AP318" i="2"/>
  <c r="G318" i="2" s="1"/>
  <c r="G323" i="2" s="1"/>
  <c r="CG317" i="2"/>
  <c r="CF317" i="2"/>
  <c r="CE317" i="2"/>
  <c r="CD317" i="2"/>
  <c r="CC317" i="2"/>
  <c r="CB317" i="2"/>
  <c r="CA317" i="2"/>
  <c r="BZ317" i="2"/>
  <c r="BY317" i="2"/>
  <c r="BX317" i="2"/>
  <c r="BW317" i="2"/>
  <c r="BV317" i="2"/>
  <c r="BU317" i="2"/>
  <c r="BT317" i="2"/>
  <c r="BS317" i="2"/>
  <c r="BR317" i="2"/>
  <c r="BQ317" i="2"/>
  <c r="BP317" i="2"/>
  <c r="BO317" i="2"/>
  <c r="BN317" i="2"/>
  <c r="BK317" i="2"/>
  <c r="BJ317" i="2"/>
  <c r="BM317" i="2"/>
  <c r="BL317" i="2"/>
  <c r="BI317" i="2"/>
  <c r="BH317" i="2"/>
  <c r="BG317" i="2"/>
  <c r="BF317" i="2"/>
  <c r="BE317" i="2"/>
  <c r="BD317" i="2"/>
  <c r="BC317" i="2"/>
  <c r="BB317" i="2"/>
  <c r="BA317" i="2"/>
  <c r="AZ317" i="2"/>
  <c r="AY317" i="2"/>
  <c r="AX317" i="2"/>
  <c r="AW317" i="2"/>
  <c r="AV317" i="2"/>
  <c r="AU317" i="2"/>
  <c r="AT317" i="2"/>
  <c r="AS317" i="2"/>
  <c r="AR317" i="2"/>
  <c r="AQ317" i="2"/>
  <c r="AP317" i="2"/>
  <c r="AO317" i="2"/>
  <c r="AN317" i="2"/>
  <c r="AM317" i="2"/>
  <c r="AL317" i="2"/>
  <c r="AK317" i="2"/>
  <c r="AJ317" i="2"/>
  <c r="AI317" i="2"/>
  <c r="AH317" i="2"/>
  <c r="AG317" i="2"/>
  <c r="AF317" i="2"/>
  <c r="AE317" i="2"/>
  <c r="AD317" i="2"/>
  <c r="AC317" i="2"/>
  <c r="AB317" i="2"/>
  <c r="AA317" i="2"/>
  <c r="Z317" i="2"/>
  <c r="Y317" i="2"/>
  <c r="X317" i="2"/>
  <c r="W317" i="2"/>
  <c r="V317" i="2"/>
  <c r="U317" i="2"/>
  <c r="T317" i="2"/>
  <c r="S317" i="2"/>
  <c r="R317" i="2"/>
  <c r="Q317" i="2"/>
  <c r="P317" i="2"/>
  <c r="O317" i="2"/>
  <c r="N317" i="2"/>
  <c r="M317" i="2"/>
  <c r="L317" i="2"/>
  <c r="K317" i="2"/>
  <c r="J317" i="2"/>
  <c r="I317" i="2"/>
  <c r="CG283" i="2"/>
  <c r="CF283" i="2"/>
  <c r="CE283" i="2"/>
  <c r="CD283" i="2"/>
  <c r="CC283" i="2"/>
  <c r="CB283" i="2"/>
  <c r="CA283" i="2"/>
  <c r="BZ283" i="2"/>
  <c r="BY283" i="2"/>
  <c r="BX283" i="2"/>
  <c r="BW283" i="2"/>
  <c r="BV283" i="2"/>
  <c r="BU283" i="2"/>
  <c r="BT283" i="2"/>
  <c r="BS283" i="2"/>
  <c r="BR283" i="2"/>
  <c r="BQ283" i="2"/>
  <c r="BP283" i="2"/>
  <c r="BO283" i="2"/>
  <c r="BN283" i="2"/>
  <c r="BK283" i="2"/>
  <c r="BJ283" i="2"/>
  <c r="BM283" i="2"/>
  <c r="BL283" i="2"/>
  <c r="BI283" i="2"/>
  <c r="BH283" i="2"/>
  <c r="BG283" i="2"/>
  <c r="BF283" i="2"/>
  <c r="BE283" i="2"/>
  <c r="BD283" i="2"/>
  <c r="BC283" i="2"/>
  <c r="BB283" i="2"/>
  <c r="BA283" i="2"/>
  <c r="AZ283" i="2"/>
  <c r="AY283" i="2"/>
  <c r="AX283" i="2"/>
  <c r="AW283" i="2"/>
  <c r="AV283" i="2"/>
  <c r="AU283" i="2"/>
  <c r="AT283" i="2"/>
  <c r="AS283" i="2"/>
  <c r="AR283" i="2"/>
  <c r="AQ283" i="2"/>
  <c r="AP283" i="2"/>
  <c r="AO283" i="2"/>
  <c r="AN283" i="2"/>
  <c r="AM283" i="2"/>
  <c r="AL283" i="2"/>
  <c r="AK283" i="2"/>
  <c r="AJ283" i="2"/>
  <c r="AI283" i="2"/>
  <c r="AH283" i="2"/>
  <c r="AG283" i="2"/>
  <c r="AF283" i="2"/>
  <c r="AE283" i="2"/>
  <c r="AD283" i="2"/>
  <c r="AC283" i="2"/>
  <c r="AB283" i="2"/>
  <c r="AA283" i="2"/>
  <c r="Z283" i="2"/>
  <c r="Y283" i="2"/>
  <c r="X283" i="2"/>
  <c r="W283" i="2"/>
  <c r="V283" i="2"/>
  <c r="U283" i="2"/>
  <c r="T283" i="2"/>
  <c r="S283" i="2"/>
  <c r="R283" i="2"/>
  <c r="Q283" i="2"/>
  <c r="P283" i="2"/>
  <c r="O283" i="2"/>
  <c r="N283" i="2"/>
  <c r="M283" i="2"/>
  <c r="L283" i="2"/>
  <c r="K283" i="2"/>
  <c r="J283" i="2"/>
  <c r="I283" i="2"/>
  <c r="CG271" i="2"/>
  <c r="CF271" i="2"/>
  <c r="CE271" i="2"/>
  <c r="CD271" i="2"/>
  <c r="CC271" i="2"/>
  <c r="CB271" i="2"/>
  <c r="CA271" i="2"/>
  <c r="BZ271" i="2"/>
  <c r="BY271" i="2"/>
  <c r="BX271" i="2"/>
  <c r="BW271" i="2"/>
  <c r="BV271" i="2"/>
  <c r="BU271" i="2"/>
  <c r="BT271" i="2"/>
  <c r="BS271" i="2"/>
  <c r="BR271" i="2"/>
  <c r="BQ271" i="2"/>
  <c r="BP271" i="2"/>
  <c r="BO271" i="2"/>
  <c r="BN271" i="2"/>
  <c r="BK271" i="2"/>
  <c r="BJ271" i="2"/>
  <c r="BM271" i="2"/>
  <c r="BL271" i="2"/>
  <c r="BI271" i="2"/>
  <c r="BH271" i="2"/>
  <c r="BG271" i="2"/>
  <c r="BF271" i="2"/>
  <c r="BE271" i="2"/>
  <c r="BD271" i="2"/>
  <c r="BC271" i="2"/>
  <c r="BB271" i="2"/>
  <c r="BA271" i="2"/>
  <c r="AZ271" i="2"/>
  <c r="AY271" i="2"/>
  <c r="AX271" i="2"/>
  <c r="AW271" i="2"/>
  <c r="AV271" i="2"/>
  <c r="AU271" i="2"/>
  <c r="AT271" i="2"/>
  <c r="AS271" i="2"/>
  <c r="AR271" i="2"/>
  <c r="AO271" i="2"/>
  <c r="AN271" i="2"/>
  <c r="AM271" i="2"/>
  <c r="AL271" i="2"/>
  <c r="AK271" i="2"/>
  <c r="AJ271" i="2"/>
  <c r="AI271" i="2"/>
  <c r="AH271" i="2"/>
  <c r="AG271" i="2"/>
  <c r="AF271" i="2"/>
  <c r="AE271" i="2"/>
  <c r="AD271" i="2"/>
  <c r="AC271" i="2"/>
  <c r="AB271" i="2"/>
  <c r="AA271" i="2"/>
  <c r="Z271" i="2"/>
  <c r="W271" i="2"/>
  <c r="V271" i="2"/>
  <c r="U271" i="2"/>
  <c r="T271" i="2"/>
  <c r="S271" i="2"/>
  <c r="R271" i="2"/>
  <c r="Q271" i="2"/>
  <c r="P271" i="2"/>
  <c r="O271" i="2"/>
  <c r="N271" i="2"/>
  <c r="M271" i="2"/>
  <c r="L271" i="2"/>
  <c r="K271" i="2"/>
  <c r="J271" i="2"/>
  <c r="Y266" i="2"/>
  <c r="H266" i="2" s="1"/>
  <c r="X266" i="2"/>
  <c r="G266" i="2" s="1"/>
  <c r="AQ248" i="2"/>
  <c r="AP248" i="2"/>
  <c r="CG245" i="2"/>
  <c r="CF245" i="2"/>
  <c r="CE245" i="2"/>
  <c r="CD245" i="2"/>
  <c r="CC245" i="2"/>
  <c r="CB245" i="2"/>
  <c r="CA245" i="2"/>
  <c r="BZ245" i="2"/>
  <c r="BY245" i="2"/>
  <c r="BX245" i="2"/>
  <c r="BW245" i="2"/>
  <c r="BV245" i="2"/>
  <c r="BU245" i="2"/>
  <c r="BT245" i="2"/>
  <c r="BS245" i="2"/>
  <c r="BR245" i="2"/>
  <c r="BQ245" i="2"/>
  <c r="BP245" i="2"/>
  <c r="BO245" i="2"/>
  <c r="BN245" i="2"/>
  <c r="BK245" i="2"/>
  <c r="BJ245" i="2"/>
  <c r="BM245" i="2"/>
  <c r="BL245" i="2"/>
  <c r="BI245" i="2"/>
  <c r="BH245" i="2"/>
  <c r="BG245" i="2"/>
  <c r="BF245" i="2"/>
  <c r="BE245" i="2"/>
  <c r="BD245" i="2"/>
  <c r="BC245" i="2"/>
  <c r="BB245" i="2"/>
  <c r="BA245" i="2"/>
  <c r="AZ245" i="2"/>
  <c r="AY245" i="2"/>
  <c r="AX245" i="2"/>
  <c r="AW245" i="2"/>
  <c r="AV245" i="2"/>
  <c r="AU245" i="2"/>
  <c r="AT245" i="2"/>
  <c r="AS245" i="2"/>
  <c r="AR245" i="2"/>
  <c r="AQ245" i="2"/>
  <c r="AP245" i="2"/>
  <c r="AO245" i="2"/>
  <c r="AN245" i="2"/>
  <c r="AM245" i="2"/>
  <c r="AL245" i="2"/>
  <c r="AK245" i="2"/>
  <c r="AJ245" i="2"/>
  <c r="AI245" i="2"/>
  <c r="AH245" i="2"/>
  <c r="AG245" i="2"/>
  <c r="AF245" i="2"/>
  <c r="AE245" i="2"/>
  <c r="AD245" i="2"/>
  <c r="AC245" i="2"/>
  <c r="AB245" i="2"/>
  <c r="AA245" i="2"/>
  <c r="Z245" i="2"/>
  <c r="Y245" i="2"/>
  <c r="X245" i="2"/>
  <c r="W245" i="2"/>
  <c r="V245" i="2"/>
  <c r="U245" i="2"/>
  <c r="T245" i="2"/>
  <c r="R245" i="2"/>
  <c r="Q245" i="2"/>
  <c r="P245" i="2"/>
  <c r="O245" i="2"/>
  <c r="N245" i="2"/>
  <c r="M245" i="2"/>
  <c r="L245" i="2"/>
  <c r="K245" i="2"/>
  <c r="J245" i="2"/>
  <c r="I245" i="2"/>
  <c r="S244" i="2"/>
  <c r="CG231" i="2"/>
  <c r="CF231" i="2"/>
  <c r="CE231" i="2"/>
  <c r="CD231" i="2"/>
  <c r="CC231" i="2"/>
  <c r="CB231" i="2"/>
  <c r="CA231" i="2"/>
  <c r="BZ231" i="2"/>
  <c r="BY231" i="2"/>
  <c r="BX231" i="2"/>
  <c r="BW231" i="2"/>
  <c r="BV231" i="2"/>
  <c r="BU231" i="2"/>
  <c r="BT231" i="2"/>
  <c r="BS231" i="2"/>
  <c r="BR231" i="2"/>
  <c r="BQ231" i="2"/>
  <c r="BP231" i="2"/>
  <c r="BO231" i="2"/>
  <c r="BN231" i="2"/>
  <c r="BK231" i="2"/>
  <c r="BJ231" i="2"/>
  <c r="BM231" i="2"/>
  <c r="BL231" i="2"/>
  <c r="BI231" i="2"/>
  <c r="BH231" i="2"/>
  <c r="BG231" i="2"/>
  <c r="BF231" i="2"/>
  <c r="BE231" i="2"/>
  <c r="BD231" i="2"/>
  <c r="BC231" i="2"/>
  <c r="BB231" i="2"/>
  <c r="BA231" i="2"/>
  <c r="AZ231" i="2"/>
  <c r="AY231" i="2"/>
  <c r="AX231" i="2"/>
  <c r="AW231" i="2"/>
  <c r="AV231" i="2"/>
  <c r="AU231" i="2"/>
  <c r="AT231" i="2"/>
  <c r="AS231" i="2"/>
  <c r="AR231" i="2"/>
  <c r="AO231" i="2"/>
  <c r="AN231" i="2"/>
  <c r="AM231" i="2"/>
  <c r="AL231" i="2"/>
  <c r="AK231" i="2"/>
  <c r="AJ231" i="2"/>
  <c r="AI231" i="2"/>
  <c r="AH231" i="2"/>
  <c r="AG231" i="2"/>
  <c r="AF231" i="2"/>
  <c r="AE231" i="2"/>
  <c r="AD231" i="2"/>
  <c r="AC231" i="2"/>
  <c r="AB231" i="2"/>
  <c r="AA231" i="2"/>
  <c r="Z231" i="2"/>
  <c r="Y231" i="2"/>
  <c r="X231" i="2"/>
  <c r="W231" i="2"/>
  <c r="V231" i="2"/>
  <c r="U231" i="2"/>
  <c r="T231" i="2"/>
  <c r="S231" i="2"/>
  <c r="R231" i="2"/>
  <c r="Q231" i="2"/>
  <c r="P231" i="2"/>
  <c r="O231" i="2"/>
  <c r="N231" i="2"/>
  <c r="M231" i="2"/>
  <c r="L231" i="2"/>
  <c r="K231" i="2"/>
  <c r="J231" i="2"/>
  <c r="I231" i="2"/>
  <c r="AQ226" i="2"/>
  <c r="H226" i="2" s="1"/>
  <c r="H231" i="2" s="1"/>
  <c r="AP226" i="2"/>
  <c r="G226" i="2" s="1"/>
  <c r="AQ227" i="2"/>
  <c r="H227" i="2" s="1"/>
  <c r="AP227" i="2"/>
  <c r="G227" i="2" s="1"/>
  <c r="CG225" i="2"/>
  <c r="CF225" i="2"/>
  <c r="CE225" i="2"/>
  <c r="CD225" i="2"/>
  <c r="CC225" i="2"/>
  <c r="CB225" i="2"/>
  <c r="CA225" i="2"/>
  <c r="BZ225" i="2"/>
  <c r="BY225" i="2"/>
  <c r="BX225" i="2"/>
  <c r="BW225" i="2"/>
  <c r="BV225" i="2"/>
  <c r="BU225" i="2"/>
  <c r="BT225" i="2"/>
  <c r="BS225" i="2"/>
  <c r="BR225" i="2"/>
  <c r="BQ225" i="2"/>
  <c r="BP225" i="2"/>
  <c r="BO225" i="2"/>
  <c r="BN225" i="2"/>
  <c r="BK225" i="2"/>
  <c r="BJ225" i="2"/>
  <c r="BM225" i="2"/>
  <c r="BL225" i="2"/>
  <c r="BI225" i="2"/>
  <c r="BH225" i="2"/>
  <c r="BG225" i="2"/>
  <c r="BF225" i="2"/>
  <c r="BE225" i="2"/>
  <c r="BD225" i="2"/>
  <c r="BC225" i="2"/>
  <c r="BB225" i="2"/>
  <c r="BA225" i="2"/>
  <c r="AZ225" i="2"/>
  <c r="AY225" i="2"/>
  <c r="AX225" i="2"/>
  <c r="AW225" i="2"/>
  <c r="AV225" i="2"/>
  <c r="AU225" i="2"/>
  <c r="AT225" i="2"/>
  <c r="AS225" i="2"/>
  <c r="AR225" i="2"/>
  <c r="AQ225" i="2"/>
  <c r="AP225" i="2"/>
  <c r="AO225" i="2"/>
  <c r="AN225" i="2"/>
  <c r="AM225" i="2"/>
  <c r="AL225" i="2"/>
  <c r="AK225" i="2"/>
  <c r="AJ225" i="2"/>
  <c r="AI225" i="2"/>
  <c r="AH225" i="2"/>
  <c r="AG225" i="2"/>
  <c r="AF225" i="2"/>
  <c r="AE225" i="2"/>
  <c r="AD225" i="2"/>
  <c r="AC225" i="2"/>
  <c r="AB225" i="2"/>
  <c r="AA225" i="2"/>
  <c r="Z225" i="2"/>
  <c r="Y225" i="2"/>
  <c r="X225" i="2"/>
  <c r="W225" i="2"/>
  <c r="V225" i="2"/>
  <c r="U225" i="2"/>
  <c r="T225" i="2"/>
  <c r="R225" i="2"/>
  <c r="Q225" i="2"/>
  <c r="P225" i="2"/>
  <c r="O225" i="2"/>
  <c r="N225" i="2"/>
  <c r="M225" i="2"/>
  <c r="L225" i="2"/>
  <c r="K225" i="2"/>
  <c r="J225" i="2"/>
  <c r="S218" i="2"/>
  <c r="CG199" i="2"/>
  <c r="CF199" i="2"/>
  <c r="CE199" i="2"/>
  <c r="CD199" i="2"/>
  <c r="CC199" i="2"/>
  <c r="CB199" i="2"/>
  <c r="CA199" i="2"/>
  <c r="BZ199" i="2"/>
  <c r="BY199" i="2"/>
  <c r="BX199" i="2"/>
  <c r="BW199" i="2"/>
  <c r="BV199" i="2"/>
  <c r="BU199" i="2"/>
  <c r="BT199" i="2"/>
  <c r="BS199" i="2"/>
  <c r="BR199" i="2"/>
  <c r="BQ199" i="2"/>
  <c r="BP199" i="2"/>
  <c r="BO199" i="2"/>
  <c r="BN199" i="2"/>
  <c r="BK199" i="2"/>
  <c r="BJ199" i="2"/>
  <c r="BM199" i="2"/>
  <c r="BL199" i="2"/>
  <c r="BI199" i="2"/>
  <c r="BH199" i="2"/>
  <c r="BG199" i="2"/>
  <c r="BF199" i="2"/>
  <c r="BE199" i="2"/>
  <c r="BD199" i="2"/>
  <c r="BC199" i="2"/>
  <c r="BB199" i="2"/>
  <c r="BA199" i="2"/>
  <c r="AZ199" i="2"/>
  <c r="AY199" i="2"/>
  <c r="AX199" i="2"/>
  <c r="AW199" i="2"/>
  <c r="AV199" i="2"/>
  <c r="AU199" i="2"/>
  <c r="AT199" i="2"/>
  <c r="AS199" i="2"/>
  <c r="AR199" i="2"/>
  <c r="AQ199" i="2"/>
  <c r="AP199" i="2"/>
  <c r="AO199" i="2"/>
  <c r="AN199" i="2"/>
  <c r="AM199" i="2"/>
  <c r="AL199" i="2"/>
  <c r="AK199" i="2"/>
  <c r="AJ199" i="2"/>
  <c r="AI199" i="2"/>
  <c r="AH199" i="2"/>
  <c r="AG199" i="2"/>
  <c r="AF199" i="2"/>
  <c r="AE199" i="2"/>
  <c r="AD199" i="2"/>
  <c r="AC199" i="2"/>
  <c r="AB199" i="2"/>
  <c r="AA199" i="2"/>
  <c r="Z199" i="2"/>
  <c r="Y199" i="2"/>
  <c r="X199" i="2"/>
  <c r="W199" i="2"/>
  <c r="V199" i="2"/>
  <c r="U199" i="2"/>
  <c r="T199" i="2"/>
  <c r="S199" i="2"/>
  <c r="R199" i="2"/>
  <c r="Q199" i="2"/>
  <c r="P199" i="2"/>
  <c r="O199" i="2"/>
  <c r="N199" i="2"/>
  <c r="M199" i="2"/>
  <c r="L199" i="2"/>
  <c r="K199" i="2"/>
  <c r="J199" i="2"/>
  <c r="CG172" i="2"/>
  <c r="CF172" i="2"/>
  <c r="CE172" i="2"/>
  <c r="CD172" i="2"/>
  <c r="CC172" i="2"/>
  <c r="CB172" i="2"/>
  <c r="CA172" i="2"/>
  <c r="BZ172" i="2"/>
  <c r="BY172" i="2"/>
  <c r="BX172" i="2"/>
  <c r="BW172" i="2"/>
  <c r="BV172" i="2"/>
  <c r="BU172" i="2"/>
  <c r="BT172" i="2"/>
  <c r="BS172" i="2"/>
  <c r="BR172" i="2"/>
  <c r="BQ172" i="2"/>
  <c r="BP172" i="2"/>
  <c r="BO172" i="2"/>
  <c r="BN172" i="2"/>
  <c r="BK172" i="2"/>
  <c r="BJ172" i="2"/>
  <c r="BM172" i="2"/>
  <c r="BL172" i="2"/>
  <c r="BI172" i="2"/>
  <c r="BH172" i="2"/>
  <c r="BG172" i="2"/>
  <c r="BF172" i="2"/>
  <c r="BE172" i="2"/>
  <c r="BD172" i="2"/>
  <c r="BC172" i="2"/>
  <c r="BB172" i="2"/>
  <c r="BA172" i="2"/>
  <c r="AZ172" i="2"/>
  <c r="AY172" i="2"/>
  <c r="AX172" i="2"/>
  <c r="AW172" i="2"/>
  <c r="AV172" i="2"/>
  <c r="AU172" i="2"/>
  <c r="AT172" i="2"/>
  <c r="AS172" i="2"/>
  <c r="AR172" i="2"/>
  <c r="AQ172" i="2"/>
  <c r="AP172" i="2"/>
  <c r="AO172" i="2"/>
  <c r="AN172" i="2"/>
  <c r="AM172" i="2"/>
  <c r="AL172" i="2"/>
  <c r="AK172" i="2"/>
  <c r="AJ172" i="2"/>
  <c r="AI172" i="2"/>
  <c r="AH172" i="2"/>
  <c r="AG172" i="2"/>
  <c r="AF172" i="2"/>
  <c r="AE172" i="2"/>
  <c r="AD172" i="2"/>
  <c r="AC172" i="2"/>
  <c r="AB172" i="2"/>
  <c r="AA172" i="2"/>
  <c r="Z172" i="2"/>
  <c r="Y172" i="2"/>
  <c r="X172" i="2"/>
  <c r="W172" i="2"/>
  <c r="V172" i="2"/>
  <c r="U172" i="2"/>
  <c r="T172" i="2"/>
  <c r="S172" i="2"/>
  <c r="R172" i="2"/>
  <c r="Q172" i="2"/>
  <c r="P172" i="2"/>
  <c r="O172" i="2"/>
  <c r="N172" i="2"/>
  <c r="M172" i="2"/>
  <c r="L172" i="2"/>
  <c r="K172" i="2"/>
  <c r="J172" i="2"/>
  <c r="CG168" i="2"/>
  <c r="CF168" i="2"/>
  <c r="CE168" i="2"/>
  <c r="CD168" i="2"/>
  <c r="CC168" i="2"/>
  <c r="CB168" i="2"/>
  <c r="CA168" i="2"/>
  <c r="BZ168" i="2"/>
  <c r="BY168" i="2"/>
  <c r="BX168" i="2"/>
  <c r="BW168" i="2"/>
  <c r="BV168" i="2"/>
  <c r="BU168" i="2"/>
  <c r="BT168" i="2"/>
  <c r="BS168" i="2"/>
  <c r="BR168" i="2"/>
  <c r="BQ168" i="2"/>
  <c r="BP168" i="2"/>
  <c r="BO168" i="2"/>
  <c r="BN168" i="2"/>
  <c r="BK168" i="2"/>
  <c r="BJ168" i="2"/>
  <c r="BM168" i="2"/>
  <c r="BL168" i="2"/>
  <c r="BI168" i="2"/>
  <c r="BH168" i="2"/>
  <c r="BG168" i="2"/>
  <c r="BF168" i="2"/>
  <c r="BE168" i="2"/>
  <c r="BD168" i="2"/>
  <c r="BC168" i="2"/>
  <c r="BB168" i="2"/>
  <c r="BA168" i="2"/>
  <c r="AZ168" i="2"/>
  <c r="AY168" i="2"/>
  <c r="AX168" i="2"/>
  <c r="AW168" i="2"/>
  <c r="AV168" i="2"/>
  <c r="AU168" i="2"/>
  <c r="AT168" i="2"/>
  <c r="AS168" i="2"/>
  <c r="AR168" i="2"/>
  <c r="AQ168" i="2"/>
  <c r="AP168" i="2"/>
  <c r="AO168" i="2"/>
  <c r="AN168" i="2"/>
  <c r="AM168" i="2"/>
  <c r="AL168" i="2"/>
  <c r="AK168" i="2"/>
  <c r="AJ168" i="2"/>
  <c r="AI168" i="2"/>
  <c r="AH168" i="2"/>
  <c r="AG168" i="2"/>
  <c r="AF168" i="2"/>
  <c r="AE168" i="2"/>
  <c r="AD168" i="2"/>
  <c r="AC168" i="2"/>
  <c r="AB168" i="2"/>
  <c r="AA168" i="2"/>
  <c r="Z168" i="2"/>
  <c r="Y168" i="2"/>
  <c r="X168" i="2"/>
  <c r="W168" i="2"/>
  <c r="V168" i="2"/>
  <c r="U168" i="2"/>
  <c r="T168" i="2"/>
  <c r="S168" i="2"/>
  <c r="R168" i="2"/>
  <c r="Q168" i="2"/>
  <c r="P168" i="2"/>
  <c r="O168" i="2"/>
  <c r="N168" i="2"/>
  <c r="M168" i="2"/>
  <c r="L168" i="2"/>
  <c r="K168" i="2"/>
  <c r="J168" i="2"/>
  <c r="I168" i="2"/>
  <c r="CG151" i="2"/>
  <c r="CF151" i="2"/>
  <c r="CE151" i="2"/>
  <c r="CD151" i="2"/>
  <c r="CC151" i="2"/>
  <c r="CB151" i="2"/>
  <c r="CA151" i="2"/>
  <c r="BZ151" i="2"/>
  <c r="BY151" i="2"/>
  <c r="BX151" i="2"/>
  <c r="BW151" i="2"/>
  <c r="BV151" i="2"/>
  <c r="BU151" i="2"/>
  <c r="BT151" i="2"/>
  <c r="BS151" i="2"/>
  <c r="BR151" i="2"/>
  <c r="BQ151" i="2"/>
  <c r="BP151" i="2"/>
  <c r="BO151" i="2"/>
  <c r="BN151" i="2"/>
  <c r="BK151" i="2"/>
  <c r="BJ151" i="2"/>
  <c r="BM151" i="2"/>
  <c r="BL151" i="2"/>
  <c r="BI151" i="2"/>
  <c r="BH151" i="2"/>
  <c r="BG151" i="2"/>
  <c r="BF151" i="2"/>
  <c r="BE151" i="2"/>
  <c r="BD151" i="2"/>
  <c r="BC151" i="2"/>
  <c r="BB151" i="2"/>
  <c r="BA151" i="2"/>
  <c r="AZ151" i="2"/>
  <c r="AY151" i="2"/>
  <c r="AX151" i="2"/>
  <c r="AW151" i="2"/>
  <c r="AV151" i="2"/>
  <c r="AU151" i="2"/>
  <c r="AT151" i="2"/>
  <c r="AS151" i="2"/>
  <c r="AR151" i="2"/>
  <c r="AQ151" i="2"/>
  <c r="AP151" i="2"/>
  <c r="AO151" i="2"/>
  <c r="AN151" i="2"/>
  <c r="AM151" i="2"/>
  <c r="AL151" i="2"/>
  <c r="AK151" i="2"/>
  <c r="AJ151" i="2"/>
  <c r="AI151" i="2"/>
  <c r="AH151" i="2"/>
  <c r="AG151" i="2"/>
  <c r="AF151" i="2"/>
  <c r="AE151" i="2"/>
  <c r="AD151" i="2"/>
  <c r="AC151" i="2"/>
  <c r="AB151" i="2"/>
  <c r="AA151" i="2"/>
  <c r="Z151" i="2"/>
  <c r="Y151" i="2"/>
  <c r="X151" i="2"/>
  <c r="W151" i="2"/>
  <c r="V151" i="2"/>
  <c r="U151" i="2"/>
  <c r="T151" i="2"/>
  <c r="S151" i="2"/>
  <c r="R151" i="2"/>
  <c r="Q151" i="2"/>
  <c r="P151" i="2"/>
  <c r="O151" i="2"/>
  <c r="N151" i="2"/>
  <c r="M151" i="2"/>
  <c r="L151" i="2"/>
  <c r="K151" i="2"/>
  <c r="J151" i="2"/>
  <c r="I151" i="2"/>
  <c r="CG142" i="2"/>
  <c r="CF142" i="2"/>
  <c r="CE142" i="2"/>
  <c r="CD142" i="2"/>
  <c r="CC142" i="2"/>
  <c r="CB142" i="2"/>
  <c r="CA142" i="2"/>
  <c r="BZ142" i="2"/>
  <c r="BY142" i="2"/>
  <c r="BX142" i="2"/>
  <c r="BW142" i="2"/>
  <c r="BV142" i="2"/>
  <c r="BU142" i="2"/>
  <c r="BT142" i="2"/>
  <c r="BS142" i="2"/>
  <c r="BR142" i="2"/>
  <c r="BQ142" i="2"/>
  <c r="BP142" i="2"/>
  <c r="BO142" i="2"/>
  <c r="BN142" i="2"/>
  <c r="BK142" i="2"/>
  <c r="BJ142" i="2"/>
  <c r="BM142" i="2"/>
  <c r="BL142" i="2"/>
  <c r="BI142" i="2"/>
  <c r="BH142" i="2"/>
  <c r="BG142" i="2"/>
  <c r="BF142" i="2"/>
  <c r="BE142" i="2"/>
  <c r="BD142" i="2"/>
  <c r="BC142" i="2"/>
  <c r="BB142" i="2"/>
  <c r="BA142" i="2"/>
  <c r="AZ142" i="2"/>
  <c r="AY142" i="2"/>
  <c r="AX142" i="2"/>
  <c r="AW142" i="2"/>
  <c r="AV142" i="2"/>
  <c r="AU142" i="2"/>
  <c r="AT142" i="2"/>
  <c r="AS142" i="2"/>
  <c r="AR142" i="2"/>
  <c r="AQ142" i="2"/>
  <c r="AP142" i="2"/>
  <c r="AO142" i="2"/>
  <c r="AN142" i="2"/>
  <c r="AM142" i="2"/>
  <c r="AL142" i="2"/>
  <c r="AK142" i="2"/>
  <c r="AJ142" i="2"/>
  <c r="AI142" i="2"/>
  <c r="AH142" i="2"/>
  <c r="AG142" i="2"/>
  <c r="AF142" i="2"/>
  <c r="AE142" i="2"/>
  <c r="AD142" i="2"/>
  <c r="AC142" i="2"/>
  <c r="AB142" i="2"/>
  <c r="AA142" i="2"/>
  <c r="Z142" i="2"/>
  <c r="Y142" i="2"/>
  <c r="X142" i="2"/>
  <c r="W142" i="2"/>
  <c r="V142" i="2"/>
  <c r="U142" i="2"/>
  <c r="T142" i="2"/>
  <c r="S142" i="2"/>
  <c r="R142" i="2"/>
  <c r="Q142" i="2"/>
  <c r="P142" i="2"/>
  <c r="O142" i="2"/>
  <c r="N142" i="2"/>
  <c r="M142" i="2"/>
  <c r="L142" i="2"/>
  <c r="K142" i="2"/>
  <c r="J142" i="2"/>
  <c r="I142" i="2"/>
  <c r="CG128" i="2"/>
  <c r="CF128" i="2"/>
  <c r="CE128" i="2"/>
  <c r="CD128" i="2"/>
  <c r="CC128" i="2"/>
  <c r="CB128" i="2"/>
  <c r="CA128" i="2"/>
  <c r="BZ128" i="2"/>
  <c r="BY128" i="2"/>
  <c r="BX128" i="2"/>
  <c r="BW128" i="2"/>
  <c r="BV128" i="2"/>
  <c r="BU128" i="2"/>
  <c r="BT128" i="2"/>
  <c r="BS128" i="2"/>
  <c r="BR128" i="2"/>
  <c r="BQ128" i="2"/>
  <c r="BO128" i="2"/>
  <c r="BN128" i="2"/>
  <c r="BK128" i="2"/>
  <c r="BJ128" i="2"/>
  <c r="BM128" i="2"/>
  <c r="BL128" i="2"/>
  <c r="BI128" i="2"/>
  <c r="BH128" i="2"/>
  <c r="BG128" i="2"/>
  <c r="BF128" i="2"/>
  <c r="BE128" i="2"/>
  <c r="BD128" i="2"/>
  <c r="BC128" i="2"/>
  <c r="BB128" i="2"/>
  <c r="BA128" i="2"/>
  <c r="AZ128" i="2"/>
  <c r="AY128" i="2"/>
  <c r="AX128" i="2"/>
  <c r="AW128" i="2"/>
  <c r="AV128" i="2"/>
  <c r="AU128" i="2"/>
  <c r="AT128" i="2"/>
  <c r="AS128" i="2"/>
  <c r="AR128" i="2"/>
  <c r="AQ128" i="2"/>
  <c r="AP128" i="2"/>
  <c r="AO128" i="2"/>
  <c r="AN128" i="2"/>
  <c r="AM128" i="2"/>
  <c r="AL128" i="2"/>
  <c r="AK128" i="2"/>
  <c r="AJ128" i="2"/>
  <c r="AI128" i="2"/>
  <c r="AH128" i="2"/>
  <c r="AG128" i="2"/>
  <c r="AF128" i="2"/>
  <c r="AE128" i="2"/>
  <c r="AD128" i="2"/>
  <c r="AC128" i="2"/>
  <c r="AB128" i="2"/>
  <c r="AA128" i="2"/>
  <c r="Z128" i="2"/>
  <c r="Y128" i="2"/>
  <c r="X128" i="2"/>
  <c r="W128" i="2"/>
  <c r="V128" i="2"/>
  <c r="U128" i="2"/>
  <c r="T128" i="2"/>
  <c r="S128" i="2"/>
  <c r="R128" i="2"/>
  <c r="Q128" i="2"/>
  <c r="P128" i="2"/>
  <c r="O128" i="2"/>
  <c r="N128" i="2"/>
  <c r="M128" i="2"/>
  <c r="L128" i="2"/>
  <c r="K128" i="2"/>
  <c r="J128" i="2"/>
  <c r="I128" i="2"/>
  <c r="BP119" i="2"/>
  <c r="H119" i="2" s="1"/>
  <c r="BP118" i="2"/>
  <c r="H118" i="2" s="1"/>
  <c r="H128" i="2" s="1"/>
  <c r="CG89" i="2"/>
  <c r="CF89" i="2"/>
  <c r="CE89" i="2"/>
  <c r="CD89" i="2"/>
  <c r="CC89" i="2"/>
  <c r="CB89" i="2"/>
  <c r="CA89" i="2"/>
  <c r="BZ89" i="2"/>
  <c r="BY89" i="2"/>
  <c r="BX89" i="2"/>
  <c r="BW89" i="2"/>
  <c r="BV89" i="2"/>
  <c r="BU89" i="2"/>
  <c r="BT89" i="2"/>
  <c r="BS89" i="2"/>
  <c r="BR89" i="2"/>
  <c r="BQ89" i="2"/>
  <c r="BP89" i="2"/>
  <c r="BO89" i="2"/>
  <c r="BN89" i="2"/>
  <c r="BK89" i="2"/>
  <c r="BJ89" i="2"/>
  <c r="BM89" i="2"/>
  <c r="BL89" i="2"/>
  <c r="BI89" i="2"/>
  <c r="BH89" i="2"/>
  <c r="BG89" i="2"/>
  <c r="BF89" i="2"/>
  <c r="BE89" i="2"/>
  <c r="BD89" i="2"/>
  <c r="BC89" i="2"/>
  <c r="BB89" i="2"/>
  <c r="BA89" i="2"/>
  <c r="AZ89" i="2"/>
  <c r="AY89" i="2"/>
  <c r="AX89" i="2"/>
  <c r="AW89" i="2"/>
  <c r="AV89" i="2"/>
  <c r="AU89" i="2"/>
  <c r="AT89" i="2"/>
  <c r="AS89" i="2"/>
  <c r="AR89" i="2"/>
  <c r="AQ89" i="2"/>
  <c r="AP89" i="2"/>
  <c r="AO89" i="2"/>
  <c r="AN89" i="2"/>
  <c r="AM89" i="2"/>
  <c r="AL89" i="2"/>
  <c r="AK89" i="2"/>
  <c r="AJ89" i="2"/>
  <c r="AI89" i="2"/>
  <c r="AH89" i="2"/>
  <c r="AG89" i="2"/>
  <c r="AF89" i="2"/>
  <c r="AE89" i="2"/>
  <c r="AD89" i="2"/>
  <c r="AC89" i="2"/>
  <c r="AB89" i="2"/>
  <c r="AA89" i="2"/>
  <c r="Z89" i="2"/>
  <c r="Y89" i="2"/>
  <c r="X89" i="2"/>
  <c r="W89" i="2"/>
  <c r="V89" i="2"/>
  <c r="U89" i="2"/>
  <c r="T89" i="2"/>
  <c r="R89" i="2"/>
  <c r="Q89" i="2"/>
  <c r="P89" i="2"/>
  <c r="O89" i="2"/>
  <c r="N89" i="2"/>
  <c r="M89" i="2"/>
  <c r="L89" i="2"/>
  <c r="K89" i="2"/>
  <c r="J89" i="2"/>
  <c r="I89" i="2"/>
  <c r="S78" i="2"/>
  <c r="H78" i="2" s="1"/>
  <c r="S75" i="2"/>
  <c r="H75" i="2" s="1"/>
  <c r="H89" i="2" s="1"/>
  <c r="CG60" i="2"/>
  <c r="CF60" i="2"/>
  <c r="CE60" i="2"/>
  <c r="CD60" i="2"/>
  <c r="CC60" i="2"/>
  <c r="CB60" i="2"/>
  <c r="CA60" i="2"/>
  <c r="BZ60" i="2"/>
  <c r="BY60" i="2"/>
  <c r="BX60" i="2"/>
  <c r="BW60" i="2"/>
  <c r="BV60" i="2"/>
  <c r="BU60" i="2"/>
  <c r="BT60" i="2"/>
  <c r="BS60" i="2"/>
  <c r="BR60" i="2"/>
  <c r="BQ60" i="2"/>
  <c r="BP60" i="2"/>
  <c r="BO60" i="2"/>
  <c r="BN60" i="2"/>
  <c r="BK60" i="2"/>
  <c r="BJ60" i="2"/>
  <c r="BM60" i="2"/>
  <c r="BL60" i="2"/>
  <c r="BI60" i="2"/>
  <c r="BH60" i="2"/>
  <c r="BG60" i="2"/>
  <c r="BF60" i="2"/>
  <c r="BE60" i="2"/>
  <c r="BD60" i="2"/>
  <c r="BC60" i="2"/>
  <c r="BB60" i="2"/>
  <c r="BA60" i="2"/>
  <c r="AZ60" i="2"/>
  <c r="AY60" i="2"/>
  <c r="AX60" i="2"/>
  <c r="AW60" i="2"/>
  <c r="AV60" i="2"/>
  <c r="AU60" i="2"/>
  <c r="AT60" i="2"/>
  <c r="AS60" i="2"/>
  <c r="AR60" i="2"/>
  <c r="AO60" i="2"/>
  <c r="AN60" i="2"/>
  <c r="AM60" i="2"/>
  <c r="AL60" i="2"/>
  <c r="AK60" i="2"/>
  <c r="AJ60" i="2"/>
  <c r="AI60" i="2"/>
  <c r="AH60" i="2"/>
  <c r="AG60" i="2"/>
  <c r="AF60" i="2"/>
  <c r="AE60" i="2"/>
  <c r="AD60" i="2"/>
  <c r="AC60" i="2"/>
  <c r="AB60" i="2"/>
  <c r="AA60" i="2"/>
  <c r="Z60" i="2"/>
  <c r="Y60" i="2"/>
  <c r="X60" i="2"/>
  <c r="W60" i="2"/>
  <c r="V60" i="2"/>
  <c r="U60" i="2"/>
  <c r="T60" i="2"/>
  <c r="S60" i="2"/>
  <c r="R60" i="2"/>
  <c r="Q60" i="2"/>
  <c r="P60" i="2"/>
  <c r="O60" i="2"/>
  <c r="N60" i="2"/>
  <c r="M60" i="2"/>
  <c r="L60" i="2"/>
  <c r="K60" i="2"/>
  <c r="J60" i="2"/>
  <c r="I60" i="2"/>
  <c r="AQ48" i="2"/>
  <c r="H48" i="2" s="1"/>
  <c r="H60" i="2" s="1"/>
  <c r="AP48" i="2"/>
  <c r="G48" i="2" s="1"/>
  <c r="G60" i="2" s="1"/>
  <c r="CG47" i="2"/>
  <c r="CF47" i="2"/>
  <c r="CE47" i="2"/>
  <c r="CD47" i="2"/>
  <c r="CC47" i="2"/>
  <c r="CB47" i="2"/>
  <c r="CA47" i="2"/>
  <c r="BZ47" i="2"/>
  <c r="BY47" i="2"/>
  <c r="BX47" i="2"/>
  <c r="BW47" i="2"/>
  <c r="BV47" i="2"/>
  <c r="BU47" i="2"/>
  <c r="BT47" i="2"/>
  <c r="BS47" i="2"/>
  <c r="BR47" i="2"/>
  <c r="BQ47" i="2"/>
  <c r="BO47" i="2"/>
  <c r="BN47" i="2"/>
  <c r="BK47" i="2"/>
  <c r="BJ47" i="2"/>
  <c r="BM47" i="2"/>
  <c r="BL47" i="2"/>
  <c r="BI47" i="2"/>
  <c r="BH47" i="2"/>
  <c r="BG47" i="2"/>
  <c r="BF47" i="2"/>
  <c r="BE47" i="2"/>
  <c r="BD47" i="2"/>
  <c r="BC47" i="2"/>
  <c r="BB47" i="2"/>
  <c r="BA47" i="2"/>
  <c r="AZ47" i="2"/>
  <c r="AY47" i="2"/>
  <c r="AX47" i="2"/>
  <c r="AW47" i="2"/>
  <c r="AV47" i="2"/>
  <c r="AU47" i="2"/>
  <c r="AT47" i="2"/>
  <c r="AS47" i="2"/>
  <c r="AR47" i="2"/>
  <c r="AQ47" i="2"/>
  <c r="AP47" i="2"/>
  <c r="AO47" i="2"/>
  <c r="AN47" i="2"/>
  <c r="AM47" i="2"/>
  <c r="AL47" i="2"/>
  <c r="AK47" i="2"/>
  <c r="AJ47" i="2"/>
  <c r="AI47" i="2"/>
  <c r="AH47" i="2"/>
  <c r="AG47" i="2"/>
  <c r="AF47" i="2"/>
  <c r="AE47" i="2"/>
  <c r="AD47" i="2"/>
  <c r="AC47" i="2"/>
  <c r="AB47" i="2"/>
  <c r="AA47" i="2"/>
  <c r="Z47" i="2"/>
  <c r="Y47" i="2"/>
  <c r="X47" i="2"/>
  <c r="W47" i="2"/>
  <c r="V47" i="2"/>
  <c r="U47" i="2"/>
  <c r="T47" i="2"/>
  <c r="S47" i="2"/>
  <c r="R47" i="2"/>
  <c r="Q47" i="2"/>
  <c r="P47" i="2"/>
  <c r="O47" i="2"/>
  <c r="N47" i="2"/>
  <c r="M47" i="2"/>
  <c r="L47" i="2"/>
  <c r="K47" i="2"/>
  <c r="J47" i="2"/>
  <c r="BP38" i="2"/>
  <c r="H38" i="2" s="1"/>
  <c r="H47" i="2" s="1"/>
  <c r="S482" i="2" l="1"/>
  <c r="H478" i="2"/>
  <c r="H482" i="2" s="1"/>
  <c r="S740" i="2"/>
  <c r="H734" i="2"/>
  <c r="H740" i="2" s="1"/>
  <c r="BX767" i="2"/>
  <c r="H752" i="2"/>
  <c r="AQ231" i="2"/>
  <c r="AP271" i="2"/>
  <c r="G248" i="2"/>
  <c r="G271" i="2" s="1"/>
  <c r="AN646" i="2"/>
  <c r="G636" i="2"/>
  <c r="G646" i="2" s="1"/>
  <c r="S225" i="2"/>
  <c r="H218" i="2"/>
  <c r="H225" i="2" s="1"/>
  <c r="G231" i="2"/>
  <c r="S245" i="2"/>
  <c r="H244" i="2"/>
  <c r="H245" i="2" s="1"/>
  <c r="AQ271" i="2"/>
  <c r="H248" i="2"/>
  <c r="H271" i="2" s="1"/>
  <c r="AQ359" i="2"/>
  <c r="H345" i="2"/>
  <c r="H359" i="2" s="1"/>
  <c r="AP618" i="2"/>
  <c r="G597" i="2"/>
  <c r="G618" i="2" s="1"/>
  <c r="AO646" i="2"/>
  <c r="H636" i="2"/>
  <c r="H646" i="2" s="1"/>
  <c r="AQ767" i="2"/>
  <c r="H743" i="2"/>
  <c r="H767" i="2" s="1"/>
  <c r="S767" i="2"/>
  <c r="AQ323" i="2"/>
  <c r="H318" i="2"/>
  <c r="H323" i="2" s="1"/>
  <c r="AN558" i="2"/>
  <c r="G549" i="2"/>
  <c r="G558" i="2" s="1"/>
  <c r="BP618" i="2"/>
  <c r="H612" i="2"/>
  <c r="H618" i="2" s="1"/>
  <c r="AO558" i="2"/>
  <c r="H549" i="2"/>
  <c r="H558" i="2" s="1"/>
  <c r="F478" i="2"/>
  <c r="AP323" i="2"/>
  <c r="F742" i="2"/>
  <c r="F766" i="2"/>
  <c r="F762" i="2"/>
  <c r="F505" i="2"/>
  <c r="F783" i="2"/>
  <c r="AP359" i="2"/>
  <c r="F708" i="2"/>
  <c r="F637" i="2"/>
  <c r="F613" i="2"/>
  <c r="F591" i="2"/>
  <c r="F541" i="2"/>
  <c r="F589" i="2"/>
  <c r="F170" i="2"/>
  <c r="F322" i="2"/>
  <c r="F330" i="2"/>
  <c r="F385" i="2"/>
  <c r="F366" i="2"/>
  <c r="F378" i="2"/>
  <c r="F384" i="2"/>
  <c r="F138" i="2"/>
  <c r="F297" i="2"/>
  <c r="F524" i="2"/>
  <c r="F537" i="2"/>
  <c r="F555" i="2"/>
  <c r="F733" i="2"/>
  <c r="F397" i="2"/>
  <c r="F136" i="2"/>
  <c r="F539" i="2"/>
  <c r="F551" i="2"/>
  <c r="F140" i="2"/>
  <c r="F132" i="2"/>
  <c r="F583" i="2"/>
  <c r="F129" i="2"/>
  <c r="F719" i="2"/>
  <c r="F120" i="2"/>
  <c r="F131" i="2"/>
  <c r="F134" i="2"/>
  <c r="F394" i="2"/>
  <c r="F454" i="2"/>
  <c r="F33" i="2"/>
  <c r="F16" i="2"/>
  <c r="F28" i="2"/>
  <c r="F34" i="2"/>
  <c r="F70" i="2"/>
  <c r="F75" i="2"/>
  <c r="F68" i="2"/>
  <c r="F79" i="2"/>
  <c r="F82" i="2"/>
  <c r="F85" i="2"/>
  <c r="F61" i="2"/>
  <c r="F139" i="2"/>
  <c r="F169" i="2"/>
  <c r="F374" i="2"/>
  <c r="F377" i="2"/>
  <c r="F434" i="2"/>
  <c r="F663" i="2"/>
  <c r="F615" i="2"/>
  <c r="F700" i="2"/>
  <c r="F130" i="2"/>
  <c r="F135" i="2"/>
  <c r="F300" i="2"/>
  <c r="F687" i="2"/>
  <c r="F321" i="2"/>
  <c r="F338" i="2"/>
  <c r="F347" i="2"/>
  <c r="F358" i="2"/>
  <c r="F372" i="2"/>
  <c r="F525" i="2"/>
  <c r="F141" i="2"/>
  <c r="F432" i="2"/>
  <c r="F435" i="2"/>
  <c r="F438" i="2"/>
  <c r="F441" i="2"/>
  <c r="F560" i="2"/>
  <c r="F578" i="2"/>
  <c r="F650" i="2"/>
  <c r="F656" i="2"/>
  <c r="F704" i="2"/>
  <c r="F711" i="2"/>
  <c r="F717" i="2"/>
  <c r="F756" i="2"/>
  <c r="F746" i="2"/>
  <c r="F12" i="2"/>
  <c r="F450" i="2"/>
  <c r="F488" i="2"/>
  <c r="F137" i="2"/>
  <c r="F154" i="2"/>
  <c r="F160" i="2"/>
  <c r="F166" i="2"/>
  <c r="F370" i="2"/>
  <c r="F376" i="2"/>
  <c r="F402" i="2"/>
  <c r="F405" i="2"/>
  <c r="F412" i="2"/>
  <c r="F414" i="2"/>
  <c r="F430" i="2"/>
  <c r="F436" i="2"/>
  <c r="F443" i="2"/>
  <c r="F429" i="2"/>
  <c r="F493" i="2"/>
  <c r="F554" i="2"/>
  <c r="F587" i="2"/>
  <c r="F675" i="2"/>
  <c r="F681" i="2"/>
  <c r="F747" i="2"/>
  <c r="F133" i="2"/>
  <c r="F171" i="2"/>
  <c r="F357" i="2"/>
  <c r="F501" i="2"/>
  <c r="F515" i="2"/>
  <c r="F559" i="2"/>
  <c r="F565" i="2"/>
  <c r="F577" i="2"/>
  <c r="F658" i="2"/>
  <c r="F690" i="2"/>
  <c r="F19" i="2"/>
  <c r="F22" i="2"/>
  <c r="F36" i="2"/>
  <c r="F303" i="2"/>
  <c r="F335" i="2"/>
  <c r="F382" i="2"/>
  <c r="F508" i="2"/>
  <c r="F513" i="2"/>
  <c r="F526" i="2"/>
  <c r="F532" i="2"/>
  <c r="F552" i="2"/>
  <c r="F595" i="2"/>
  <c r="F691" i="2"/>
  <c r="F694" i="2"/>
  <c r="F709" i="2"/>
  <c r="F712" i="2"/>
  <c r="F736" i="2"/>
  <c r="F21" i="2"/>
  <c r="F32" i="2"/>
  <c r="F45" i="2"/>
  <c r="BV779" i="2"/>
  <c r="BV784" i="2" s="1"/>
  <c r="CB779" i="2"/>
  <c r="CB784" i="2" s="1"/>
  <c r="F66" i="2"/>
  <c r="F73" i="2"/>
  <c r="F380" i="2"/>
  <c r="F383" i="2"/>
  <c r="F643" i="2"/>
  <c r="F647" i="2"/>
  <c r="F753" i="2"/>
  <c r="N779" i="2"/>
  <c r="N784" i="2" s="1"/>
  <c r="T779" i="2"/>
  <c r="T784" i="2" s="1"/>
  <c r="Z779" i="2"/>
  <c r="Z784" i="2" s="1"/>
  <c r="AF779" i="2"/>
  <c r="AF784" i="2" s="1"/>
  <c r="AL779" i="2"/>
  <c r="AL784" i="2" s="1"/>
  <c r="AR779" i="2"/>
  <c r="AR784" i="2" s="1"/>
  <c r="AX779" i="2"/>
  <c r="AX784" i="2" s="1"/>
  <c r="BD779" i="2"/>
  <c r="BD784" i="2" s="1"/>
  <c r="BL779" i="2"/>
  <c r="BL784" i="2" s="1"/>
  <c r="F69" i="2"/>
  <c r="F74" i="2"/>
  <c r="F145" i="2"/>
  <c r="F148" i="2"/>
  <c r="F155" i="2"/>
  <c r="F161" i="2"/>
  <c r="F167" i="2"/>
  <c r="F252" i="2"/>
  <c r="F256" i="2"/>
  <c r="F259" i="2"/>
  <c r="F261" i="2"/>
  <c r="F264" i="2"/>
  <c r="F267" i="2"/>
  <c r="F270" i="2"/>
  <c r="F276" i="2"/>
  <c r="F282" i="2"/>
  <c r="F304" i="2"/>
  <c r="F311" i="2"/>
  <c r="F310" i="2"/>
  <c r="F448" i="2"/>
  <c r="F489" i="2"/>
  <c r="F504" i="2"/>
  <c r="F506" i="2"/>
  <c r="F509" i="2"/>
  <c r="F511" i="2"/>
  <c r="F527" i="2"/>
  <c r="F533" i="2"/>
  <c r="F556" i="2"/>
  <c r="F593" i="2"/>
  <c r="F644" i="2"/>
  <c r="F654" i="2"/>
  <c r="F660" i="2"/>
  <c r="F678" i="2"/>
  <c r="F706" i="2"/>
  <c r="F713" i="2"/>
  <c r="F725" i="2"/>
  <c r="F728" i="2"/>
  <c r="F732" i="2"/>
  <c r="F18" i="2"/>
  <c r="F24" i="2"/>
  <c r="F30" i="2"/>
  <c r="F35" i="2"/>
  <c r="F43" i="2"/>
  <c r="F50" i="2"/>
  <c r="F52" i="2"/>
  <c r="F55" i="2"/>
  <c r="F58" i="2"/>
  <c r="F81" i="2"/>
  <c r="F84" i="2"/>
  <c r="F87" i="2"/>
  <c r="F92" i="2"/>
  <c r="F95" i="2"/>
  <c r="F98" i="2"/>
  <c r="F101" i="2"/>
  <c r="F104" i="2"/>
  <c r="F107" i="2"/>
  <c r="F110" i="2"/>
  <c r="F114" i="2"/>
  <c r="F219" i="2"/>
  <c r="F222" i="2"/>
  <c r="F214" i="2"/>
  <c r="F253" i="2"/>
  <c r="F277" i="2"/>
  <c r="F299" i="2"/>
  <c r="F342" i="2"/>
  <c r="F353" i="2"/>
  <c r="F387" i="2"/>
  <c r="F437" i="2"/>
  <c r="F444" i="2"/>
  <c r="F459" i="2"/>
  <c r="F754" i="2"/>
  <c r="F302" i="2"/>
  <c r="F312" i="2"/>
  <c r="F334" i="2"/>
  <c r="F349" i="2"/>
  <c r="F396" i="2"/>
  <c r="F398" i="2"/>
  <c r="F404" i="2"/>
  <c r="F407" i="2"/>
  <c r="F507" i="2"/>
  <c r="F512" i="2"/>
  <c r="F518" i="2"/>
  <c r="F531" i="2"/>
  <c r="F545" i="2"/>
  <c r="F557" i="2"/>
  <c r="F568" i="2"/>
  <c r="F572" i="2"/>
  <c r="F594" i="2"/>
  <c r="F617" i="2"/>
  <c r="F634" i="2"/>
  <c r="F679" i="2"/>
  <c r="F698" i="2"/>
  <c r="F738" i="2"/>
  <c r="F748" i="2"/>
  <c r="F758" i="2"/>
  <c r="F775" i="2"/>
  <c r="F284" i="2"/>
  <c r="F287" i="2"/>
  <c r="F290" i="2"/>
  <c r="F293" i="2"/>
  <c r="F296" i="2"/>
  <c r="F301" i="2"/>
  <c r="F328" i="2"/>
  <c r="F367" i="2"/>
  <c r="F420" i="2"/>
  <c r="F425" i="2"/>
  <c r="F445" i="2"/>
  <c r="F433" i="2"/>
  <c r="F452" i="2"/>
  <c r="F455" i="2"/>
  <c r="F458" i="2"/>
  <c r="F451" i="2"/>
  <c r="F466" i="2"/>
  <c r="F472" i="2"/>
  <c r="F477" i="2"/>
  <c r="F487" i="2"/>
  <c r="F514" i="2"/>
  <c r="F522" i="2"/>
  <c r="F534" i="2"/>
  <c r="F536" i="2"/>
  <c r="F542" i="2"/>
  <c r="F499" i="2"/>
  <c r="F548" i="2"/>
  <c r="F576" i="2"/>
  <c r="F580" i="2"/>
  <c r="F638" i="2"/>
  <c r="F651" i="2"/>
  <c r="F664" i="2"/>
  <c r="F677" i="2"/>
  <c r="F685" i="2"/>
  <c r="F701" i="2"/>
  <c r="F119" i="2"/>
  <c r="F313" i="2"/>
  <c r="F343" i="2"/>
  <c r="F373" i="2"/>
  <c r="F395" i="2"/>
  <c r="F462" i="2"/>
  <c r="F453" i="2"/>
  <c r="F520" i="2"/>
  <c r="F495" i="2"/>
  <c r="F540" i="2"/>
  <c r="F569" i="2"/>
  <c r="F573" i="2"/>
  <c r="F579" i="2"/>
  <c r="F603" i="2"/>
  <c r="F609" i="2"/>
  <c r="F614" i="2"/>
  <c r="F623" i="2"/>
  <c r="F626" i="2"/>
  <c r="F629" i="2"/>
  <c r="F632" i="2"/>
  <c r="F649" i="2"/>
  <c r="F657" i="2"/>
  <c r="F683" i="2"/>
  <c r="F696" i="2"/>
  <c r="F699" i="2"/>
  <c r="F707" i="2"/>
  <c r="F737" i="2"/>
  <c r="F759" i="2"/>
  <c r="F764" i="2"/>
  <c r="F768" i="2"/>
  <c r="F771" i="2"/>
  <c r="F776" i="2"/>
  <c r="F777" i="2"/>
  <c r="F9" i="2"/>
  <c r="F15" i="2"/>
  <c r="F31" i="2"/>
  <c r="F157" i="2"/>
  <c r="F165" i="2"/>
  <c r="F176" i="2"/>
  <c r="F179" i="2"/>
  <c r="F182" i="2"/>
  <c r="F185" i="2"/>
  <c r="F188" i="2"/>
  <c r="F191" i="2"/>
  <c r="F195" i="2"/>
  <c r="F197" i="2"/>
  <c r="F227" i="2"/>
  <c r="F257" i="2"/>
  <c r="F260" i="2"/>
  <c r="F262" i="2"/>
  <c r="F265" i="2"/>
  <c r="F285" i="2"/>
  <c r="F288" i="2"/>
  <c r="F291" i="2"/>
  <c r="F294" i="2"/>
  <c r="F298" i="2"/>
  <c r="F326" i="2"/>
  <c r="F368" i="2"/>
  <c r="F371" i="2"/>
  <c r="F379" i="2"/>
  <c r="F393" i="2"/>
  <c r="F418" i="2"/>
  <c r="F421" i="2"/>
  <c r="F416" i="2"/>
  <c r="F426" i="2"/>
  <c r="F431" i="2"/>
  <c r="F456" i="2"/>
  <c r="F464" i="2"/>
  <c r="F467" i="2"/>
  <c r="F470" i="2"/>
  <c r="F471" i="2"/>
  <c r="F475" i="2"/>
  <c r="F502" i="2"/>
  <c r="F543" i="2"/>
  <c r="F546" i="2"/>
  <c r="F497" i="2"/>
  <c r="F550" i="2"/>
  <c r="F585" i="2"/>
  <c r="F652" i="2"/>
  <c r="F655" i="2"/>
  <c r="F668" i="2"/>
  <c r="F689" i="2"/>
  <c r="F702" i="2"/>
  <c r="F705" i="2"/>
  <c r="F714" i="2"/>
  <c r="F724" i="2"/>
  <c r="F726" i="2"/>
  <c r="F729" i="2"/>
  <c r="F730" i="2"/>
  <c r="F735" i="2"/>
  <c r="F6" i="2"/>
  <c r="F10" i="2"/>
  <c r="F20" i="2"/>
  <c r="F27" i="2"/>
  <c r="F123" i="2"/>
  <c r="F254" i="2"/>
  <c r="F255" i="2"/>
  <c r="F258" i="2"/>
  <c r="F246" i="2"/>
  <c r="F263" i="2"/>
  <c r="F278" i="2"/>
  <c r="F286" i="2"/>
  <c r="F289" i="2"/>
  <c r="F292" i="2"/>
  <c r="F295" i="2"/>
  <c r="F389" i="2"/>
  <c r="F440" i="2"/>
  <c r="F481" i="2"/>
  <c r="F492" i="2"/>
  <c r="F521" i="2"/>
  <c r="F530" i="2"/>
  <c r="F563" i="2"/>
  <c r="F673" i="2"/>
  <c r="F684" i="2"/>
  <c r="F715" i="2"/>
  <c r="F718" i="2"/>
  <c r="F7" i="2"/>
  <c r="F49" i="2"/>
  <c r="F80" i="2"/>
  <c r="F83" i="2"/>
  <c r="F86" i="2"/>
  <c r="F203" i="2"/>
  <c r="F200" i="2"/>
  <c r="F207" i="2"/>
  <c r="F210" i="2"/>
  <c r="F215" i="2"/>
  <c r="F236" i="2"/>
  <c r="F233" i="2"/>
  <c r="F242" i="2"/>
  <c r="F241" i="2"/>
  <c r="F339" i="2"/>
  <c r="F386" i="2"/>
  <c r="F390" i="2"/>
  <c r="F447" i="2"/>
  <c r="F476" i="2"/>
  <c r="F516" i="2"/>
  <c r="F528" i="2"/>
  <c r="F535" i="2"/>
  <c r="F538" i="2"/>
  <c r="F561" i="2"/>
  <c r="F564" i="2"/>
  <c r="F575" i="2"/>
  <c r="F586" i="2"/>
  <c r="F596" i="2"/>
  <c r="F599" i="2"/>
  <c r="F605" i="2"/>
  <c r="F611" i="2"/>
  <c r="F625" i="2"/>
  <c r="F631" i="2"/>
  <c r="F645" i="2"/>
  <c r="F671" i="2"/>
  <c r="F674" i="2"/>
  <c r="F692" i="2"/>
  <c r="F720" i="2"/>
  <c r="F750" i="2"/>
  <c r="F744" i="2"/>
  <c r="F760" i="2"/>
  <c r="F770" i="2"/>
  <c r="F772" i="2"/>
  <c r="F26" i="2"/>
  <c r="F14" i="2"/>
  <c r="F39" i="2"/>
  <c r="BP128" i="2"/>
  <c r="F17" i="2"/>
  <c r="F29" i="2"/>
  <c r="F40" i="2"/>
  <c r="AQ60" i="2"/>
  <c r="F64" i="2"/>
  <c r="F88" i="2"/>
  <c r="F67" i="2"/>
  <c r="F78" i="2"/>
  <c r="F117" i="2"/>
  <c r="F126" i="2"/>
  <c r="F124" i="2"/>
  <c r="F156" i="2"/>
  <c r="F162" i="2"/>
  <c r="F175" i="2"/>
  <c r="F178" i="2"/>
  <c r="F181" i="2"/>
  <c r="F184" i="2"/>
  <c r="F187" i="2"/>
  <c r="F190" i="2"/>
  <c r="F194" i="2"/>
  <c r="F193" i="2"/>
  <c r="F218" i="2"/>
  <c r="F220" i="2"/>
  <c r="F224" i="2"/>
  <c r="F212" i="2"/>
  <c r="F230" i="2"/>
  <c r="F235" i="2"/>
  <c r="F240" i="2"/>
  <c r="F239" i="2"/>
  <c r="F232" i="2"/>
  <c r="F279" i="2"/>
  <c r="F306" i="2"/>
  <c r="F309" i="2"/>
  <c r="F315" i="2"/>
  <c r="F324" i="2"/>
  <c r="F327" i="2"/>
  <c r="F8" i="2"/>
  <c r="F53" i="2"/>
  <c r="F56" i="2"/>
  <c r="F59" i="2"/>
  <c r="F65" i="2"/>
  <c r="F72" i="2"/>
  <c r="F93" i="2"/>
  <c r="F96" i="2"/>
  <c r="F99" i="2"/>
  <c r="F102" i="2"/>
  <c r="F105" i="2"/>
  <c r="F108" i="2"/>
  <c r="F111" i="2"/>
  <c r="F113" i="2"/>
  <c r="F143" i="2"/>
  <c r="F146" i="2"/>
  <c r="F149" i="2"/>
  <c r="F208" i="2"/>
  <c r="F216" i="2"/>
  <c r="F243" i="2"/>
  <c r="F251" i="2"/>
  <c r="F268" i="2"/>
  <c r="AP231" i="2"/>
  <c r="F356" i="2"/>
  <c r="F361" i="2"/>
  <c r="F13" i="2"/>
  <c r="F25" i="2"/>
  <c r="F11" i="2"/>
  <c r="F23" i="2"/>
  <c r="F37" i="2"/>
  <c r="F41" i="2"/>
  <c r="F44" i="2"/>
  <c r="F51" i="2"/>
  <c r="F54" i="2"/>
  <c r="F57" i="2"/>
  <c r="S89" i="2"/>
  <c r="F90" i="2"/>
  <c r="F94" i="2"/>
  <c r="F97" i="2"/>
  <c r="F100" i="2"/>
  <c r="F103" i="2"/>
  <c r="F106" i="2"/>
  <c r="F109" i="2"/>
  <c r="F112" i="2"/>
  <c r="F115" i="2"/>
  <c r="F127" i="2"/>
  <c r="F144" i="2"/>
  <c r="F147" i="2"/>
  <c r="F150" i="2"/>
  <c r="F158" i="2"/>
  <c r="F163" i="2"/>
  <c r="F206" i="2"/>
  <c r="F202" i="2"/>
  <c r="F247" i="2"/>
  <c r="F269" i="2"/>
  <c r="F274" i="2"/>
  <c r="F280" i="2"/>
  <c r="F320" i="2"/>
  <c r="F340" i="2"/>
  <c r="F42" i="2"/>
  <c r="F76" i="2"/>
  <c r="F77" i="2"/>
  <c r="F122" i="2"/>
  <c r="F125" i="2"/>
  <c r="F116" i="2"/>
  <c r="F159" i="2"/>
  <c r="F164" i="2"/>
  <c r="F174" i="2"/>
  <c r="F177" i="2"/>
  <c r="F180" i="2"/>
  <c r="F183" i="2"/>
  <c r="F186" i="2"/>
  <c r="F189" i="2"/>
  <c r="F192" i="2"/>
  <c r="F196" i="2"/>
  <c r="F198" i="2"/>
  <c r="F221" i="2"/>
  <c r="F223" i="2"/>
  <c r="F213" i="2"/>
  <c r="F229" i="2"/>
  <c r="F237" i="2"/>
  <c r="F234" i="2"/>
  <c r="Y271" i="2"/>
  <c r="Y779" i="2" s="1"/>
  <c r="Y784" i="2" s="1"/>
  <c r="F275" i="2"/>
  <c r="F281" i="2"/>
  <c r="F305" i="2"/>
  <c r="F308" i="2"/>
  <c r="F498" i="2"/>
  <c r="F479" i="2"/>
  <c r="F584" i="2"/>
  <c r="AQ618" i="2"/>
  <c r="F665" i="2"/>
  <c r="F682" i="2"/>
  <c r="F693" i="2"/>
  <c r="F757" i="2"/>
  <c r="BP767" i="2"/>
  <c r="H778" i="2"/>
  <c r="F329" i="2"/>
  <c r="F348" i="2"/>
  <c r="F351" i="2"/>
  <c r="F352" i="2"/>
  <c r="F360" i="2"/>
  <c r="F369" i="2"/>
  <c r="F381" i="2"/>
  <c r="F406" i="2"/>
  <c r="F442" i="2"/>
  <c r="F446" i="2"/>
  <c r="F457" i="2"/>
  <c r="F463" i="2"/>
  <c r="F465" i="2"/>
  <c r="F474" i="2"/>
  <c r="F480" i="2"/>
  <c r="F486" i="2"/>
  <c r="F510" i="2"/>
  <c r="F523" i="2"/>
  <c r="F529" i="2"/>
  <c r="F496" i="2"/>
  <c r="F547" i="2"/>
  <c r="F562" i="2"/>
  <c r="F581" i="2"/>
  <c r="F582" i="2"/>
  <c r="F601" i="2"/>
  <c r="F607" i="2"/>
  <c r="F659" i="2"/>
  <c r="F666" i="2"/>
  <c r="F680" i="2"/>
  <c r="F703" i="2"/>
  <c r="F716" i="2"/>
  <c r="F722" i="2"/>
  <c r="F727" i="2"/>
  <c r="F731" i="2"/>
  <c r="F749" i="2"/>
  <c r="F751" i="2"/>
  <c r="F755" i="2"/>
  <c r="F741" i="2"/>
  <c r="BW767" i="2"/>
  <c r="F769" i="2"/>
  <c r="F773" i="2"/>
  <c r="F774" i="2"/>
  <c r="F484" i="2"/>
  <c r="F519" i="2"/>
  <c r="F500" i="2"/>
  <c r="F590" i="2"/>
  <c r="F636" i="2"/>
  <c r="F688" i="2"/>
  <c r="S695" i="2"/>
  <c r="F336" i="2"/>
  <c r="F341" i="2"/>
  <c r="F364" i="2"/>
  <c r="F375" i="2"/>
  <c r="F388" i="2"/>
  <c r="F399" i="2"/>
  <c r="F422" i="2"/>
  <c r="F427" i="2"/>
  <c r="F424" i="2"/>
  <c r="F439" i="2"/>
  <c r="F461" i="2"/>
  <c r="F449" i="2"/>
  <c r="F473" i="2"/>
  <c r="F485" i="2"/>
  <c r="F503" i="2"/>
  <c r="F517" i="2"/>
  <c r="F494" i="2"/>
  <c r="F544" i="2"/>
  <c r="F553" i="2"/>
  <c r="F571" i="2"/>
  <c r="F570" i="2"/>
  <c r="F588" i="2"/>
  <c r="F616" i="2"/>
  <c r="F621" i="2"/>
  <c r="F627" i="2"/>
  <c r="F633" i="2"/>
  <c r="F653" i="2"/>
  <c r="F667" i="2"/>
  <c r="F686" i="2"/>
  <c r="F697" i="2"/>
  <c r="F710" i="2"/>
  <c r="F739" i="2"/>
  <c r="F752" i="2"/>
  <c r="F743" i="2"/>
  <c r="F761" i="2"/>
  <c r="F765" i="2"/>
  <c r="AP60" i="2"/>
  <c r="F118" i="2"/>
  <c r="F205" i="2"/>
  <c r="F209" i="2"/>
  <c r="F217" i="2"/>
  <c r="F332" i="2"/>
  <c r="BP47" i="2"/>
  <c r="K779" i="2"/>
  <c r="K784" i="2" s="1"/>
  <c r="Q779" i="2"/>
  <c r="Q784" i="2" s="1"/>
  <c r="W779" i="2"/>
  <c r="W784" i="2" s="1"/>
  <c r="AC779" i="2"/>
  <c r="AC784" i="2" s="1"/>
  <c r="AI779" i="2"/>
  <c r="AI784" i="2" s="1"/>
  <c r="AO779" i="2"/>
  <c r="AO784" i="2" s="1"/>
  <c r="AU779" i="2"/>
  <c r="AU784" i="2" s="1"/>
  <c r="BA779" i="2"/>
  <c r="BA784" i="2" s="1"/>
  <c r="BG779" i="2"/>
  <c r="BG784" i="2" s="1"/>
  <c r="BK779" i="2"/>
  <c r="BK784" i="2" s="1"/>
  <c r="BS779" i="2"/>
  <c r="BS784" i="2" s="1"/>
  <c r="BY779" i="2"/>
  <c r="BY784" i="2" s="1"/>
  <c r="CE779" i="2"/>
  <c r="CE784" i="2" s="1"/>
  <c r="F62" i="2"/>
  <c r="F266" i="2"/>
  <c r="X271" i="2"/>
  <c r="F46" i="2"/>
  <c r="L779" i="2"/>
  <c r="L784" i="2" s="1"/>
  <c r="R779" i="2"/>
  <c r="R784" i="2" s="1"/>
  <c r="F63" i="2"/>
  <c r="F71" i="2"/>
  <c r="F121" i="2"/>
  <c r="F153" i="2"/>
  <c r="F238" i="2"/>
  <c r="F244" i="2"/>
  <c r="F38" i="2"/>
  <c r="F201" i="2"/>
  <c r="F211" i="2"/>
  <c r="F228" i="2"/>
  <c r="F250" i="2"/>
  <c r="F272" i="2"/>
  <c r="I779" i="2"/>
  <c r="I784" i="2" s="1"/>
  <c r="O779" i="2"/>
  <c r="O784" i="2" s="1"/>
  <c r="U779" i="2"/>
  <c r="U784" i="2" s="1"/>
  <c r="AA779" i="2"/>
  <c r="AA784" i="2" s="1"/>
  <c r="AG779" i="2"/>
  <c r="AG784" i="2" s="1"/>
  <c r="AM779" i="2"/>
  <c r="AM784" i="2" s="1"/>
  <c r="AS779" i="2"/>
  <c r="AS784" i="2" s="1"/>
  <c r="AY779" i="2"/>
  <c r="AY784" i="2" s="1"/>
  <c r="BE779" i="2"/>
  <c r="BE784" i="2" s="1"/>
  <c r="BM779" i="2"/>
  <c r="BM784" i="2" s="1"/>
  <c r="BQ779" i="2"/>
  <c r="BQ784" i="2" s="1"/>
  <c r="BW779" i="2"/>
  <c r="BW784" i="2" s="1"/>
  <c r="CC779" i="2"/>
  <c r="CC784" i="2" s="1"/>
  <c r="F152" i="2"/>
  <c r="F204" i="2"/>
  <c r="F249" i="2"/>
  <c r="F273" i="2"/>
  <c r="F316" i="2"/>
  <c r="F319" i="2"/>
  <c r="F333" i="2"/>
  <c r="S344" i="2"/>
  <c r="F391" i="2"/>
  <c r="S400" i="2"/>
  <c r="F401" i="2"/>
  <c r="F408" i="2"/>
  <c r="F411" i="2"/>
  <c r="S468" i="2"/>
  <c r="J779" i="2"/>
  <c r="J784" i="2" s="1"/>
  <c r="P779" i="2"/>
  <c r="P784" i="2" s="1"/>
  <c r="V779" i="2"/>
  <c r="V784" i="2" s="1"/>
  <c r="AB779" i="2"/>
  <c r="AB784" i="2" s="1"/>
  <c r="AH779" i="2"/>
  <c r="AH784" i="2" s="1"/>
  <c r="AN779" i="2"/>
  <c r="AN784" i="2" s="1"/>
  <c r="AT779" i="2"/>
  <c r="AT784" i="2" s="1"/>
  <c r="AZ779" i="2"/>
  <c r="AZ784" i="2" s="1"/>
  <c r="BF779" i="2"/>
  <c r="BF784" i="2" s="1"/>
  <c r="BJ779" i="2"/>
  <c r="BJ784" i="2" s="1"/>
  <c r="BR779" i="2"/>
  <c r="BR784" i="2" s="1"/>
  <c r="BX779" i="2"/>
  <c r="BX784" i="2" s="1"/>
  <c r="CD779" i="2"/>
  <c r="CD784" i="2" s="1"/>
  <c r="F91" i="2"/>
  <c r="F173" i="2"/>
  <c r="F314" i="2"/>
  <c r="F331" i="2"/>
  <c r="F346" i="2"/>
  <c r="F392" i="2"/>
  <c r="F419" i="2"/>
  <c r="X779" i="2"/>
  <c r="X784" i="2" s="1"/>
  <c r="AD779" i="2"/>
  <c r="AD784" i="2" s="1"/>
  <c r="AJ779" i="2"/>
  <c r="AJ784" i="2" s="1"/>
  <c r="AV779" i="2"/>
  <c r="AV784" i="2" s="1"/>
  <c r="BB779" i="2"/>
  <c r="BB784" i="2" s="1"/>
  <c r="BH779" i="2"/>
  <c r="BH784" i="2" s="1"/>
  <c r="BN779" i="2"/>
  <c r="BN784" i="2" s="1"/>
  <c r="BT779" i="2"/>
  <c r="BT784" i="2" s="1"/>
  <c r="BZ779" i="2"/>
  <c r="BZ784" i="2" s="1"/>
  <c r="CF779" i="2"/>
  <c r="CF784" i="2" s="1"/>
  <c r="F350" i="2"/>
  <c r="F354" i="2"/>
  <c r="S415" i="2"/>
  <c r="F423" i="2"/>
  <c r="F460" i="2"/>
  <c r="F469" i="2"/>
  <c r="M779" i="2"/>
  <c r="M784" i="2" s="1"/>
  <c r="AE779" i="2"/>
  <c r="AE784" i="2" s="1"/>
  <c r="AK779" i="2"/>
  <c r="AK784" i="2" s="1"/>
  <c r="AW779" i="2"/>
  <c r="AW784" i="2" s="1"/>
  <c r="BC779" i="2"/>
  <c r="BC784" i="2" s="1"/>
  <c r="BI779" i="2"/>
  <c r="BI784" i="2" s="1"/>
  <c r="BO779" i="2"/>
  <c r="BO784" i="2" s="1"/>
  <c r="BU779" i="2"/>
  <c r="BU784" i="2" s="1"/>
  <c r="CA779" i="2"/>
  <c r="CA784" i="2" s="1"/>
  <c r="CG779" i="2"/>
  <c r="CG784" i="2" s="1"/>
  <c r="F307" i="2"/>
  <c r="F325" i="2"/>
  <c r="F337" i="2"/>
  <c r="F355" i="2"/>
  <c r="F363" i="2"/>
  <c r="F403" i="2"/>
  <c r="F410" i="2"/>
  <c r="F413" i="2"/>
  <c r="F483" i="2"/>
  <c r="AP558" i="2"/>
  <c r="F602" i="2"/>
  <c r="F608" i="2"/>
  <c r="F620" i="2"/>
  <c r="F676" i="2"/>
  <c r="F409" i="2"/>
  <c r="F600" i="2"/>
  <c r="F606" i="2"/>
  <c r="F612" i="2"/>
  <c r="F624" i="2"/>
  <c r="F630" i="2"/>
  <c r="F639" i="2"/>
  <c r="F642" i="2"/>
  <c r="F672" i="2"/>
  <c r="F723" i="2"/>
  <c r="G778" i="2"/>
  <c r="F417" i="2"/>
  <c r="F662" i="2"/>
  <c r="F491" i="2"/>
  <c r="AQ558" i="2"/>
  <c r="F598" i="2"/>
  <c r="F604" i="2"/>
  <c r="F610" i="2"/>
  <c r="F622" i="2"/>
  <c r="F628" i="2"/>
  <c r="F635" i="2"/>
  <c r="F640" i="2"/>
  <c r="F641" i="2"/>
  <c r="F567" i="2"/>
  <c r="F619" i="2"/>
  <c r="S646" i="2"/>
  <c r="F745" i="2"/>
  <c r="F763" i="2"/>
  <c r="F549" i="2"/>
  <c r="F648" i="2"/>
  <c r="AP767" i="2"/>
  <c r="F670" i="2"/>
  <c r="F318" i="2" l="1"/>
  <c r="F323" i="2" s="1"/>
  <c r="F365" i="2"/>
  <c r="F574" i="2"/>
  <c r="F248" i="2"/>
  <c r="F271" i="2" s="1"/>
  <c r="F592" i="2"/>
  <c r="F566" i="2"/>
  <c r="F142" i="2"/>
  <c r="F778" i="2"/>
  <c r="F172" i="2"/>
  <c r="F669" i="2"/>
  <c r="F661" i="2"/>
  <c r="BP779" i="2"/>
  <c r="BP784" i="2" s="1"/>
  <c r="F345" i="2"/>
  <c r="F359" i="2" s="1"/>
  <c r="F597" i="2"/>
  <c r="F618" i="2" s="1"/>
  <c r="F721" i="2"/>
  <c r="F468" i="2"/>
  <c r="F225" i="2"/>
  <c r="F245" i="2"/>
  <c r="F400" i="2"/>
  <c r="S779" i="2"/>
  <c r="S784" i="2" s="1"/>
  <c r="F362" i="2"/>
  <c r="F151" i="2"/>
  <c r="F344" i="2"/>
  <c r="F482" i="2"/>
  <c r="F283" i="2"/>
  <c r="AP779" i="2"/>
  <c r="AP784" i="2" s="1"/>
  <c r="F317" i="2"/>
  <c r="F734" i="2"/>
  <c r="F740" i="2" s="1"/>
  <c r="F428" i="2"/>
  <c r="F490" i="2"/>
  <c r="F168" i="2"/>
  <c r="AQ779" i="2"/>
  <c r="AQ784" i="2" s="1"/>
  <c r="F558" i="2"/>
  <c r="F199" i="2"/>
  <c r="F646" i="2"/>
  <c r="F415" i="2"/>
  <c r="F128" i="2"/>
  <c r="F48" i="2"/>
  <c r="F60" i="2" s="1"/>
  <c r="F767" i="2"/>
  <c r="F226" i="2"/>
  <c r="F231" i="2" s="1"/>
  <c r="F89" i="2"/>
  <c r="F47" i="2"/>
  <c r="F695" i="2"/>
  <c r="H779" i="2" l="1"/>
  <c r="H784" i="2" s="1"/>
  <c r="F779" i="2"/>
  <c r="F784" i="2" s="1"/>
  <c r="G779" i="2"/>
  <c r="G784" i="2" s="1"/>
</calcChain>
</file>

<file path=xl/comments1.xml><?xml version="1.0" encoding="utf-8"?>
<comments xmlns="http://schemas.openxmlformats.org/spreadsheetml/2006/main">
  <authors>
    <author>tc={00AC0062-00BB-47E0-A5CA-000400060069}</author>
  </authors>
  <commentList>
    <comment ref="C605" authorId="0">
      <text>
        <r>
          <rPr>
            <b/>
            <sz val="9"/>
            <rFont val="Tahoma"/>
            <family val="2"/>
            <charset val="204"/>
          </rPr>
          <t>Яна В. Ганжа:</t>
        </r>
        <r>
          <rPr>
            <sz val="9"/>
            <rFont val="Tahoma"/>
            <family val="2"/>
            <charset val="204"/>
          </rPr>
          <t xml:space="preserve">
Выход из реестра в связи со смертью
</t>
        </r>
      </text>
    </comment>
  </commentList>
</comments>
</file>

<file path=xl/sharedStrings.xml><?xml version="1.0" encoding="utf-8"?>
<sst xmlns="http://schemas.openxmlformats.org/spreadsheetml/2006/main" count="3555" uniqueCount="1310">
  <si>
    <t>Муниципальный район</t>
  </si>
  <si>
    <t>федеральный бюджет</t>
  </si>
  <si>
    <t>краевой бюджет</t>
  </si>
  <si>
    <t>Павлова Екатерина - (Отдел развития сельских территорий)</t>
  </si>
  <si>
    <t>Перечень получателей государственной поддержки за 12 месяцев 2023 года, тыс. руб.</t>
  </si>
  <si>
    <t>Наименование получателя субсидий</t>
  </si>
  <si>
    <t>Вид деятельности</t>
  </si>
  <si>
    <t>ИНН</t>
  </si>
  <si>
    <t>Категория субъекта</t>
  </si>
  <si>
    <r>
      <t xml:space="preserve">Размер полученной государственной 
поддержки </t>
    </r>
    <r>
      <rPr>
        <b/>
        <sz val="18"/>
        <rFont val="Times New Roman"/>
        <family val="1"/>
        <charset val="204"/>
      </rPr>
      <t xml:space="preserve">- всего </t>
    </r>
    <r>
      <rPr>
        <sz val="18"/>
        <rFont val="Times New Roman"/>
        <family val="1"/>
        <charset val="204"/>
      </rPr>
      <t>тыс. руб</t>
    </r>
  </si>
  <si>
    <t xml:space="preserve">Субсидии на возмещение части затрат на поддержку элитного семеноводства сельскохозяйственных культур
</t>
  </si>
  <si>
    <r>
      <t xml:space="preserve">Субсидии на возмещение части затрат на проведение </t>
    </r>
    <r>
      <rPr>
        <b/>
        <sz val="18"/>
        <rFont val="Times New Roman"/>
        <family val="1"/>
        <charset val="204"/>
      </rPr>
      <t>агротехнологических работ,</t>
    </r>
    <r>
      <rPr>
        <sz val="18"/>
        <rFont val="Times New Roman"/>
        <family val="1"/>
        <charset val="204"/>
      </rPr>
      <t xml:space="preserve"> повышение уровня экологической безопасности сельскохозяйственного производства, а также на повышение плодородия и качества почв </t>
    </r>
    <r>
      <rPr>
        <b/>
        <sz val="18"/>
        <rFont val="Times New Roman"/>
        <family val="1"/>
        <charset val="204"/>
      </rPr>
      <t>на посевной площади, занятой зерновыми, зернобобовыми, масличными (за исключением рапса и сои), кормовыми сельскохозяйственными культурами</t>
    </r>
  </si>
  <si>
    <r>
      <t xml:space="preserve">Субсидии на возмещение части затрат на уплату страховых премий по договорам с/х </t>
    </r>
    <r>
      <rPr>
        <b/>
        <sz val="18"/>
        <rFont val="Times New Roman"/>
        <family val="1"/>
        <charset val="204"/>
      </rPr>
      <t>страхования в области растениеводства</t>
    </r>
  </si>
  <si>
    <r>
      <t xml:space="preserve">Субсидии на возмещение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на посевной площади, </t>
    </r>
    <r>
      <rPr>
        <b/>
        <sz val="18"/>
        <rFont val="Times New Roman"/>
        <family val="1"/>
        <charset val="204"/>
      </rPr>
      <t>занятой картофелем и овощными культурами открытого грунта</t>
    </r>
    <r>
      <rPr>
        <sz val="18"/>
        <rFont val="Times New Roman"/>
        <family val="1"/>
        <charset val="204"/>
      </rPr>
      <t xml:space="preserve">
</t>
    </r>
  </si>
  <si>
    <r>
      <t>Субсидии на возмещение части затрат на поддержку</t>
    </r>
    <r>
      <rPr>
        <b/>
        <sz val="18"/>
        <rFont val="Times New Roman"/>
        <family val="1"/>
        <charset val="204"/>
      </rPr>
      <t xml:space="preserve"> элитного и (или) оригинального семеноводства картофеля и (или) овощных культур</t>
    </r>
    <r>
      <rPr>
        <sz val="18"/>
        <rFont val="Times New Roman"/>
        <family val="1"/>
        <charset val="204"/>
      </rPr>
      <t xml:space="preserve">, включая гибриды овощных культур </t>
    </r>
  </si>
  <si>
    <r>
      <t xml:space="preserve">Субсидии на возмещение части затрат на проведение </t>
    </r>
    <r>
      <rPr>
        <b/>
        <sz val="18"/>
        <rFont val="Times New Roman"/>
        <family val="1"/>
        <charset val="204"/>
      </rPr>
      <t>агротехнологических работ в растениеводстве</t>
    </r>
    <r>
      <rPr>
        <sz val="18"/>
        <rFont val="Times New Roman"/>
        <family val="1"/>
        <charset val="204"/>
      </rPr>
      <t xml:space="preserve"> </t>
    </r>
  </si>
  <si>
    <t>Субсидии на возмещение части затрат на производство и реализацию зерновых культур</t>
  </si>
  <si>
    <t>Субсидии на финансовое обеспечение (возмещение) части затрат на производство и реализацию зерновых культур за счет резервного фонда Правительства РФ</t>
  </si>
  <si>
    <r>
      <t>Субсидии на возмещение части затрат на производство</t>
    </r>
    <r>
      <rPr>
        <b/>
        <sz val="18"/>
        <rFont val="Times New Roman"/>
        <family val="1"/>
        <charset val="204"/>
      </rPr>
      <t xml:space="preserve"> масличных культур</t>
    </r>
  </si>
  <si>
    <r>
      <t>Субсидии на возмещение части затрат на производство овощей защищенного грунта, произведенных с применением технологии</t>
    </r>
    <r>
      <rPr>
        <b/>
        <sz val="18"/>
        <rFont val="Times New Roman"/>
        <family val="1"/>
        <charset val="204"/>
      </rPr>
      <t xml:space="preserve"> досвечивания</t>
    </r>
  </si>
  <si>
    <t>Субсидии на возмещение части затрат на поддержку производства картофеля и овощей открытого грунта</t>
  </si>
  <si>
    <t xml:space="preserve"> Субсидии на возмещение части затрат на поддержку племенного животноводства</t>
  </si>
  <si>
    <r>
      <t xml:space="preserve">Субсидии на возмещение части затрат на уплату страховых премий по договорам с/х </t>
    </r>
    <r>
      <rPr>
        <b/>
        <sz val="18"/>
        <rFont val="Times New Roman"/>
        <family val="1"/>
        <charset val="204"/>
      </rPr>
      <t>страхования в области животноводства</t>
    </r>
  </si>
  <si>
    <r>
      <rPr>
        <b/>
        <u/>
        <sz val="18"/>
        <rFont val="Times New Roman"/>
        <family val="1"/>
        <charset val="204"/>
      </rPr>
      <t xml:space="preserve">СТИМУЛИРУЮЩИЕ
</t>
    </r>
    <r>
      <rPr>
        <sz val="18"/>
        <rFont val="Times New Roman"/>
        <family val="1"/>
        <charset val="204"/>
      </rPr>
      <t>Cубсидии на возмещение части затрат на поддержку собственного производства молока</t>
    </r>
  </si>
  <si>
    <t xml:space="preserve">Субсидия на возмещение части затрат на содержание
сельскохозяйственных животных, выращивание товарной рыбы
</t>
  </si>
  <si>
    <r>
      <t xml:space="preserve">Субсидии на удешевление </t>
    </r>
    <r>
      <rPr>
        <b/>
        <sz val="18"/>
        <rFont val="Times New Roman"/>
        <family val="1"/>
        <charset val="204"/>
      </rPr>
      <t>стоимости семени и жидкого азота</t>
    </r>
    <r>
      <rPr>
        <sz val="18"/>
        <rFont val="Times New Roman"/>
        <family val="1"/>
        <charset val="204"/>
      </rPr>
      <t>, реализованных в крае для искусственного осеменения сельскохозяйственных животных</t>
    </r>
  </si>
  <si>
    <r>
      <rPr>
        <b/>
        <u/>
        <sz val="18"/>
        <rFont val="Times New Roman"/>
        <family val="1"/>
        <charset val="204"/>
      </rPr>
      <t xml:space="preserve">СТИМУЛИРУЮЩИЕ </t>
    </r>
    <r>
      <rPr>
        <b/>
        <sz val="18"/>
        <rFont val="Times New Roman"/>
        <family val="1"/>
        <charset val="204"/>
      </rPr>
      <t xml:space="preserve">               Гранты</t>
    </r>
    <r>
      <rPr>
        <sz val="18"/>
        <rFont val="Times New Roman"/>
        <family val="1"/>
        <charset val="204"/>
      </rPr>
      <t xml:space="preserve"> в форме субсидий главам крестьянских (фермерских) хозяйств на финансовое обеспечение затрат на развите </t>
    </r>
    <r>
      <rPr>
        <b/>
        <sz val="18"/>
        <rFont val="Times New Roman"/>
        <family val="1"/>
        <charset val="204"/>
      </rPr>
      <t>семейных ферм</t>
    </r>
  </si>
  <si>
    <r>
      <rPr>
        <b/>
        <u/>
        <sz val="18"/>
        <rFont val="Times New Roman"/>
        <family val="1"/>
        <charset val="204"/>
      </rPr>
      <t xml:space="preserve">СТИМУЛИРУЮЩИЕ
</t>
    </r>
    <r>
      <rPr>
        <b/>
        <sz val="18"/>
        <rFont val="Times New Roman"/>
        <family val="1"/>
        <charset val="204"/>
      </rPr>
      <t>Гранты</t>
    </r>
    <r>
      <rPr>
        <sz val="18"/>
        <rFont val="Times New Roman"/>
        <family val="1"/>
        <charset val="204"/>
      </rPr>
      <t xml:space="preserve"> в форме субсидий сельскохозяйственным потребительским кооперативам на финансовое обеспечение затрат на развитие </t>
    </r>
    <r>
      <rPr>
        <b/>
        <sz val="18"/>
        <rFont val="Times New Roman"/>
        <family val="1"/>
        <charset val="204"/>
      </rPr>
      <t>материально-технической базы</t>
    </r>
  </si>
  <si>
    <r>
      <rPr>
        <b/>
        <sz val="18"/>
        <rFont val="Times New Roman"/>
        <family val="1"/>
        <charset val="204"/>
      </rPr>
      <t xml:space="preserve">Гранты </t>
    </r>
    <r>
      <rPr>
        <sz val="18"/>
        <rFont val="Times New Roman"/>
        <family val="1"/>
        <charset val="204"/>
      </rPr>
      <t xml:space="preserve"> </t>
    </r>
    <r>
      <rPr>
        <b/>
        <sz val="18"/>
        <rFont val="Times New Roman"/>
        <family val="1"/>
        <charset val="204"/>
      </rPr>
      <t>"Агростартап"</t>
    </r>
  </si>
  <si>
    <t>Субсидии  сельскохозяйственным потребительским кооперативам на возмещение части понесенных в текущем финансовом году затрат</t>
  </si>
  <si>
    <r>
      <t xml:space="preserve">Гранты в форме субсидий на финансовое обеспечение затрат </t>
    </r>
    <r>
      <rPr>
        <b/>
        <sz val="18"/>
        <rFont val="Times New Roman"/>
        <family val="1"/>
        <charset val="204"/>
      </rPr>
      <t>на развитие несельскохозяйственных видов деятельности</t>
    </r>
  </si>
  <si>
    <t>Субсидии на  финансовое обеспечение (возмещение) части затрат, связанных с приобретением нетелей, в том числе племенных, и (или) коров, в том числе племенных, молочного направления продуктивности, и (или) молодняка крупного рогатого скота (бычков) в возрасте до 4 месяцев для их последующей передачи в собственность граждан, ведущих личное подсобное хозяйство, являющихся членами  сельскохозяйственного потребительского кооператива</t>
  </si>
  <si>
    <r>
      <t xml:space="preserve">Субсидии на возмещение части затрат на </t>
    </r>
    <r>
      <rPr>
        <b/>
        <sz val="18"/>
        <rFont val="Times New Roman"/>
        <family val="1"/>
        <charset val="204"/>
      </rPr>
      <t>содержание коров молочного направления продуктивности</t>
    </r>
    <r>
      <rPr>
        <sz val="18"/>
        <rFont val="Times New Roman"/>
        <family val="1"/>
        <charset val="204"/>
      </rPr>
      <t>, находящихся в собственности и (или) пользовании у граждан, ведущих личное подсобное хозяйство, являющихся членами сельскохозяйственного потребительского кооператива</t>
    </r>
  </si>
  <si>
    <r>
      <t xml:space="preserve">Субсидии на компенсацию части затрат, связанных с  </t>
    </r>
    <r>
      <rPr>
        <b/>
        <sz val="18"/>
        <rFont val="Times New Roman"/>
        <family val="1"/>
        <charset val="204"/>
      </rPr>
      <t>закупом животноводческой продукции</t>
    </r>
    <r>
      <rPr>
        <sz val="18"/>
        <rFont val="Times New Roman"/>
        <family val="1"/>
        <charset val="204"/>
      </rPr>
      <t xml:space="preserve"> (молока, мяса свиней, мяса КРС) </t>
    </r>
    <r>
      <rPr>
        <b/>
        <sz val="18"/>
        <rFont val="Times New Roman"/>
        <family val="1"/>
        <charset val="204"/>
      </rPr>
      <t>у граждан, ведущих ЛПХ на территории края</t>
    </r>
  </si>
  <si>
    <r>
      <t xml:space="preserve">Субсидии на финансовое обеспечение (возмещение) части затрат, связанных с </t>
    </r>
    <r>
      <rPr>
        <b/>
        <sz val="18"/>
        <color theme="1"/>
        <rFont val="Times New Roman"/>
        <family val="1"/>
        <charset val="204"/>
      </rPr>
      <t>приобретением сельскохозяйственной техники</t>
    </r>
    <r>
      <rPr>
        <sz val="18"/>
        <color theme="1"/>
        <rFont val="Times New Roman"/>
        <family val="1"/>
        <charset val="204"/>
      </rPr>
      <t xml:space="preserve"> </t>
    </r>
    <r>
      <rPr>
        <b/>
        <sz val="18"/>
        <color theme="1"/>
        <rFont val="Times New Roman"/>
        <family val="1"/>
        <charset val="204"/>
      </rPr>
      <t xml:space="preserve">для оказания </t>
    </r>
    <r>
      <rPr>
        <sz val="18"/>
        <color theme="1"/>
        <rFont val="Times New Roman"/>
        <family val="1"/>
        <charset val="204"/>
      </rPr>
      <t xml:space="preserve">крестьянским (фермерским) хозяйствам и индивидуальным предпринимателям,                                         являющимся сельскохозяйственными товаропроизводителями и членами сельскохозяйственного потребительского кооператива, граждан, ведущим личное подсобное хозяйство, являющимся членами сельскохозяйственного потребительского кооператива, </t>
    </r>
    <r>
      <rPr>
        <b/>
        <sz val="18"/>
        <color theme="1"/>
        <rFont val="Times New Roman"/>
        <family val="1"/>
        <charset val="204"/>
      </rPr>
      <t xml:space="preserve">услуг по обработке земли (вспашке, посадке, внесению минеральных удобрений, прополке и уборке урожая) </t>
    </r>
  </si>
  <si>
    <r>
      <t xml:space="preserve">Субсидии на финансовое обеспечение (возмещение) части затрат, связанных с </t>
    </r>
    <r>
      <rPr>
        <b/>
        <sz val="18"/>
        <rFont val="Times New Roman"/>
        <family val="1"/>
        <charset val="204"/>
      </rPr>
      <t>приобретением семенного материала овощей и картофеля, минеральных удобрений и средств защиты растений</t>
    </r>
    <r>
      <rPr>
        <sz val="18"/>
        <rFont val="Times New Roman"/>
        <family val="1"/>
        <charset val="204"/>
      </rPr>
      <t xml:space="preserve"> в целях последующей передачи (реализации) в собственность глав крестьянских (фермерских) хозяйств и индивидуальных предпринимателей, являющихся сельскохозяйственными товаропроизводителями и членами сельскохозяйственного потребительского кооператива, граждан, ведущих личное подсобное хозяйство, являющихся членами сельскохозяйственного потребительского кооператива
</t>
    </r>
  </si>
  <si>
    <t>Грант в форме субсидий гражданам, ведущим личное подсобное хозяйство и применяющим специальный налоговый режим «Налог на профессиональный доход», на финансовое обеспечение затрат, связанных с реализацией проекта по развитию личного подсобного хозяйства, в рамках подпрограммы «Развитие малых форм хозяйствования и сельскохозяйственной кооперации»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</si>
  <si>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Грант «Наш фермер» в форме субсидий на финансовое обеспечение затрат, связанных с реализацией проекта по развитию сельскохозяйственной деятельности, в рамках подпрограммы «Развитие малых форм хозяйствования и сельскохозяйственной кооперации»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</si>
  <si>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r>
      <rPr>
        <b/>
        <sz val="18"/>
        <rFont val="Times New Roman"/>
        <family val="1"/>
        <charset val="204"/>
      </rPr>
      <t>Грант</t>
    </r>
    <r>
      <rPr>
        <sz val="18"/>
        <rFont val="Times New Roman"/>
        <family val="1"/>
        <charset val="204"/>
      </rPr>
      <t xml:space="preserve"> </t>
    </r>
    <r>
      <rPr>
        <b/>
        <sz val="18"/>
        <rFont val="Times New Roman"/>
        <family val="1"/>
        <charset val="204"/>
      </rPr>
      <t>"Региональный продукт"</t>
    </r>
    <r>
      <rPr>
        <sz val="18"/>
        <rFont val="Times New Roman"/>
        <family val="1"/>
        <charset val="204"/>
      </rPr>
      <t xml:space="preserve"> в форме субсидий на финансовое обеспечение затрат, связанных с реализацией проекта по развитию деятельности по переработке сельскохозяйственной продукции, и (или) производству пищевых продуктов, и (или) по заготовке и переработке недревесных и пищевых лесных ресурсов и лекарственных растений </t>
    </r>
  </si>
  <si>
    <r>
      <t xml:space="preserve">Субсидии </t>
    </r>
    <r>
      <rPr>
        <b/>
        <sz val="18"/>
        <rFont val="Times New Roman"/>
        <family val="1"/>
        <charset val="204"/>
      </rPr>
      <t xml:space="preserve">центру компетенций </t>
    </r>
    <r>
      <rPr>
        <sz val="18"/>
        <rFont val="Times New Roman"/>
        <family val="1"/>
        <charset val="204"/>
      </rPr>
      <t>в сфере сельскохозяйственной кооперации и поддержки фермеров на финансовое обеспечение (возмещение) затрат, связанных с осуществлением его деятельности</t>
    </r>
  </si>
  <si>
    <r>
      <t xml:space="preserve">Субсидии </t>
    </r>
    <r>
      <rPr>
        <b/>
        <sz val="18"/>
        <rFont val="Times New Roman"/>
        <family val="1"/>
        <charset val="204"/>
      </rPr>
      <t>центру компетенций</t>
    </r>
    <r>
      <rPr>
        <sz val="18"/>
        <rFont val="Times New Roman"/>
        <family val="1"/>
        <charset val="204"/>
      </rPr>
      <t xml:space="preserve"> в сфере сельскохозяйственной кооперации и поддержки фермеров на финансовое обеспечение (возмещение) затрат, связанных с осуществлением его деятельности</t>
    </r>
  </si>
  <si>
    <t>Субсидии на возмещение части затрат на уплату процентов по кредитным договорам 
(договорам займа), заключенным с 1 января 2020 года на срок до 2 лет</t>
  </si>
  <si>
    <r>
      <t xml:space="preserve">Субсидии на возмещение части затрат на уплату процентов по </t>
    </r>
    <r>
      <rPr>
        <b/>
        <sz val="18"/>
        <rFont val="Times New Roman"/>
        <family val="1"/>
        <charset val="204"/>
      </rPr>
      <t>инвестиционным кредитам (займам) в агропромышленном комплексе</t>
    </r>
  </si>
  <si>
    <r>
      <t xml:space="preserve">Субсидии на возмещение части затрат на уплату процентов по кредитам, полученным </t>
    </r>
    <r>
      <rPr>
        <b/>
        <sz val="18"/>
        <rFont val="Times New Roman"/>
        <family val="1"/>
        <charset val="204"/>
      </rPr>
      <t>на срок до 10 лет, до 15 лет</t>
    </r>
  </si>
  <si>
    <r>
      <t xml:space="preserve">Субсидии на возмещение части затрат на уплату процентов по  кредитным договорам (договорам займа), </t>
    </r>
    <r>
      <rPr>
        <b/>
        <sz val="18"/>
        <rFont val="Times New Roman"/>
        <family val="1"/>
        <charset val="204"/>
      </rPr>
      <t>заключенным с 1 января 2017 года на срок от 2 до 15 лет</t>
    </r>
    <r>
      <rPr>
        <sz val="18"/>
        <rFont val="Times New Roman"/>
        <family val="1"/>
        <charset val="204"/>
      </rPr>
      <t xml:space="preserve">
</t>
    </r>
  </si>
  <si>
    <t>Гранты в форме субсидий на финансовое обеспечение затрат на реализацию инвестиционной программы, соответствующей приоритетным направлениям государственной поддержки и направленной на развитие деятельности, связанной с производством, первичной и (или) последующей (промышленной) переработкой продукции сельского хозяйства и рыбоводства, производством пищевой продукции, заготовкой и переработкой недревесных и пищевых лесных ресурсов и лекарственных растений, оказанием услуг по хранению, складированию, подработке и реализации овощей и картофеля, зерновых и масличных культур</t>
  </si>
  <si>
    <r>
      <t xml:space="preserve">Субсидии на компенсацию части затрат, связанных с проведением </t>
    </r>
    <r>
      <rPr>
        <b/>
        <sz val="18"/>
        <rFont val="Times New Roman"/>
        <family val="1"/>
        <charset val="204"/>
      </rPr>
      <t xml:space="preserve">капитального ремонта тракторов </t>
    </r>
    <r>
      <rPr>
        <sz val="18"/>
        <rFont val="Times New Roman"/>
        <family val="1"/>
        <charset val="204"/>
      </rPr>
      <t>и (или) их агрегатов</t>
    </r>
  </si>
  <si>
    <t>Субсидии на финансовое обеспечение (возмещение) части затрат, связанных с приобретением техники                и оборудования, специализированного транспорта, печей (крематоров, инсинераторов) для утилизации биологических отходов, модульных объектов              и (или) оборудования, предназначенных для убоя сельскохозяйственных животных</t>
  </si>
  <si>
    <r>
      <t xml:space="preserve">Субсидии на возмещение части затрат на приобретение техники и оборудования по </t>
    </r>
    <r>
      <rPr>
        <b/>
        <sz val="18"/>
        <rFont val="Times New Roman"/>
        <family val="1"/>
        <charset val="204"/>
      </rPr>
      <t>договорам купли-продажи и (или) финансовой аренды (лизинга)</t>
    </r>
  </si>
  <si>
    <r>
      <t xml:space="preserve">Субсидии на компенсацию части затрат, связанных с оплатой первоначального (авансового) </t>
    </r>
    <r>
      <rPr>
        <b/>
        <sz val="18"/>
        <rFont val="Times New Roman"/>
        <family val="1"/>
        <charset val="204"/>
      </rPr>
      <t xml:space="preserve">лизингового взноса, очередных лизинговых или арендных  платежей </t>
    </r>
  </si>
  <si>
    <r>
      <t xml:space="preserve">Субсидии на возмещение части затрат на реализацию проектов мелиорации в рамках </t>
    </r>
    <r>
      <rPr>
        <b/>
        <sz val="18"/>
        <rFont val="Times New Roman"/>
        <family val="1"/>
        <charset val="204"/>
      </rPr>
      <t>культуртехнических мероприятий</t>
    </r>
    <r>
      <rPr>
        <sz val="18"/>
        <rFont val="Times New Roman"/>
        <family val="1"/>
        <charset val="204"/>
      </rPr>
      <t xml:space="preserve"> на выбывших сельскохозяйственных угодьях, вовлекаемых в сельскохозяйственный оборот</t>
    </r>
  </si>
  <si>
    <t>Субсидии на возмещение фактически понесенных затрат по заключенным с работниками ученическим договорам и по заключенным договорам о целевом обучении с гражданами Российской Федерации, проходящими профессиональное обучение</t>
  </si>
  <si>
    <r>
      <t xml:space="preserve">Субсидии на возмещение части фактически понесенных затрат, связанных </t>
    </r>
    <r>
      <rPr>
        <b/>
        <sz val="18"/>
        <rFont val="Times New Roman"/>
        <family val="1"/>
        <charset val="204"/>
      </rPr>
      <t xml:space="preserve">с оплатой труда и проживанием обучающихся </t>
    </r>
    <r>
      <rPr>
        <sz val="18"/>
        <rFont val="Times New Roman"/>
        <family val="1"/>
        <charset val="204"/>
      </rPr>
      <t>в  образовательных организациях МСХ РФ, а также части фактически понесенных затрат, связанных с оплатой труда и проживанием обучающихся в иных образовательных организациях, привлеченных для прохождения практики и практической подготовки или осуществляющих трудовую деятельность не более 6 месяцев</t>
    </r>
  </si>
  <si>
    <t>Субсидии сельскохозяйственным товаропроизводителям, за исключением граждан, ведущих ЛПХ, на возмещение части затрат на строительство жилья в сельской местности, предоставляемого по договорам найма жилого помещения гражданам и работающим на селе либо изъявившим желание переехать на постоянное место жительства в сельскую местность и работать там</t>
  </si>
  <si>
    <r>
      <rPr>
        <b/>
        <sz val="18"/>
        <rFont val="Times New Roman"/>
        <family val="1"/>
        <charset val="204"/>
      </rPr>
      <t>Гранты</t>
    </r>
    <r>
      <rPr>
        <sz val="18"/>
        <rFont val="Times New Roman"/>
        <family val="1"/>
        <charset val="204"/>
      </rPr>
      <t xml:space="preserve"> в форме субсидий сельскохозяйственным научным организациям на финансовое обеспечение затрат на развитие материально-технической базы, необходимой </t>
    </r>
    <r>
      <rPr>
        <b/>
        <sz val="18"/>
        <rFont val="Times New Roman"/>
        <family val="1"/>
        <charset val="204"/>
      </rPr>
      <t>для реализации научных, научно-технических проектов и (или) на поддержку производства, и (или) на реализацию сельскохозяйственной продукции собственного производства</t>
    </r>
  </si>
  <si>
    <r>
      <rPr>
        <b/>
        <sz val="18"/>
        <rFont val="Times New Roman"/>
        <family val="1"/>
        <charset val="204"/>
      </rPr>
      <t>Гранты</t>
    </r>
    <r>
      <rPr>
        <sz val="18"/>
        <rFont val="Times New Roman"/>
        <family val="1"/>
        <charset val="204"/>
      </rPr>
      <t xml:space="preserve"> в форме субсидий </t>
    </r>
    <r>
      <rPr>
        <b/>
        <sz val="18"/>
        <rFont val="Times New Roman"/>
        <family val="1"/>
        <charset val="204"/>
      </rPr>
      <t>образовательным организациям высшего образования</t>
    </r>
    <r>
      <rPr>
        <sz val="18"/>
        <rFont val="Times New Roman"/>
        <family val="1"/>
        <charset val="204"/>
      </rPr>
      <t xml:space="preserve"> на финансовое обеспечение затрат на развитие профессиональной подготовки студентов в области агропромышленного комплекса </t>
    </r>
  </si>
  <si>
    <r>
      <t xml:space="preserve">Субсидии на возмещение части  затрат на уплату процентов по кредитным договорам (договорам займа), </t>
    </r>
    <r>
      <rPr>
        <b/>
        <sz val="18"/>
        <rFont val="Times New Roman"/>
        <family val="1"/>
        <charset val="204"/>
      </rPr>
      <t xml:space="preserve">заключенным с 1 января 2017 года на срок до 2 лет         </t>
    </r>
  </si>
  <si>
    <t>Субсидии на компенсацию части затрат, связанных с дополнительным профессиональным образованием работников в организациях, осуществляющих образовательную деятельность по дополнительным профессиональным программам, расположенных на территории Российской Федерации</t>
  </si>
  <si>
    <r>
      <t xml:space="preserve">Субсидии сельскохозяйственным товаропроизводителям, вновь созданным сельскохозяйственным товаропроизводителям на возмещение части затрат, связанных с выплатой </t>
    </r>
    <r>
      <rPr>
        <b/>
        <sz val="18"/>
        <rFont val="Times New Roman"/>
        <family val="1"/>
        <charset val="204"/>
      </rPr>
      <t>заработной платы молодому специалисту, студентам</t>
    </r>
    <r>
      <rPr>
        <sz val="18"/>
        <rFont val="Times New Roman"/>
        <family val="1"/>
        <charset val="204"/>
      </rPr>
      <t xml:space="preserve"> в случае их трудоустройства по срочному трудовому договору в период прохождения практической подготовки</t>
    </r>
  </si>
  <si>
    <t xml:space="preserve">Субсидии на возмещение части затрат, связанных с участием в межрегиональных, российских (всероссийских) конкурсах, чемпионатах, соревнованиях в агропромышленном комплексе
</t>
  </si>
  <si>
    <r>
      <t xml:space="preserve">Субсидии на возмещение части затрат на уплату процентов по кредитам, полученным  в российских кредитных организациях, на развитие </t>
    </r>
    <r>
      <rPr>
        <b/>
        <sz val="18"/>
        <rFont val="Times New Roman"/>
        <family val="1"/>
        <charset val="204"/>
      </rPr>
      <t>аквакультуры (рыбоводство) и товарного осетроводства</t>
    </r>
  </si>
  <si>
    <t>всего</t>
  </si>
  <si>
    <t>Абанский</t>
  </si>
  <si>
    <t>Индивидуальный предприниматель Бушин Георгий Александрович</t>
  </si>
  <si>
    <t>ИП</t>
  </si>
  <si>
    <t>малое</t>
  </si>
  <si>
    <t>Индивидуальный предприниматель Киселёв Сергей Владимирович</t>
  </si>
  <si>
    <t>240102304697</t>
  </si>
  <si>
    <t>Индивидуальный предприниматель Маслобоев Николай Анатольевич</t>
  </si>
  <si>
    <t>Индивидуальный предприниматель Ходасевич Виктор Викторович</t>
  </si>
  <si>
    <t>ИП глава КФХ Астапов Андрей Сергеевич</t>
  </si>
  <si>
    <t>КФХ</t>
  </si>
  <si>
    <t>ИП глава КФХ Бельская Валентина Богдановна</t>
  </si>
  <si>
    <t>ИП глава КФХ Бобков Алексей Иванович</t>
  </si>
  <si>
    <t>ИП глава КФХ Бобков Иван Иванович</t>
  </si>
  <si>
    <t>ИП глава КФХ Бонох Андрей Егорович</t>
  </si>
  <si>
    <t>ИП глава КФХ Горелик Михаил Александрович</t>
  </si>
  <si>
    <t>ИП глава КФХ Гришанов Алексей Анатольевич</t>
  </si>
  <si>
    <t>ИП глава КФХ Земскова Елена Петровна</t>
  </si>
  <si>
    <t>ИП глава КФХ Кибан Ригарт Карлович</t>
  </si>
  <si>
    <t>ИП глава КФХ Куземич Павел Георгиевич</t>
  </si>
  <si>
    <t>ИП глава КФХ Куземич Дмитрий Григоьевич</t>
  </si>
  <si>
    <t>ИП глава КФХ Лейднер Андрей Карлович</t>
  </si>
  <si>
    <t>246522284490</t>
  </si>
  <si>
    <t>ИП глава КФХ Лейднер Данила Карлович</t>
  </si>
  <si>
    <t>246517727690</t>
  </si>
  <si>
    <t>ИП глава КФХ Павлюченко Николай Иванович</t>
  </si>
  <si>
    <t>240100812889</t>
  </si>
  <si>
    <t>ИП глава КФХ Романенко Валерий Николаевич</t>
  </si>
  <si>
    <t>ИП глава КФХ Сапрыкина Татьяна Георгиевна</t>
  </si>
  <si>
    <t>240102359400</t>
  </si>
  <si>
    <t>ИП глава КФХ Свирко Андрей Степанович</t>
  </si>
  <si>
    <t>240100792576</t>
  </si>
  <si>
    <t>ИП глава КФХ Синькевич Евгений Владимирович</t>
  </si>
  <si>
    <t>ИП глава КФХ Ходкин Евгений Витальевич</t>
  </si>
  <si>
    <t>240100764184</t>
  </si>
  <si>
    <t>ИП глава КФХ Холбеков Дмитрий Витальевич</t>
  </si>
  <si>
    <t>246519596309</t>
  </si>
  <si>
    <t>КХ "Берта"</t>
  </si>
  <si>
    <t>2401001051</t>
  </si>
  <si>
    <t>КХ "Восход"</t>
  </si>
  <si>
    <t>КХ "Земляк"</t>
  </si>
  <si>
    <t>2401000883</t>
  </si>
  <si>
    <t>СПССК "Рассвет"</t>
  </si>
  <si>
    <t>СПоК</t>
  </si>
  <si>
    <t>ССПК "Колос"</t>
  </si>
  <si>
    <t>2401002930</t>
  </si>
  <si>
    <t>СКПК "Кудряшовское"</t>
  </si>
  <si>
    <t>ССПК "Флагман"</t>
  </si>
  <si>
    <t>2401003130</t>
  </si>
  <si>
    <t>ССПК "Фортуна"</t>
  </si>
  <si>
    <t>2401006099</t>
  </si>
  <si>
    <t>ООО "Восток"</t>
  </si>
  <si>
    <t>СХО</t>
  </si>
  <si>
    <t>2401006035</t>
  </si>
  <si>
    <t>ООО "Ключи"</t>
  </si>
  <si>
    <t>2401003250</t>
  </si>
  <si>
    <t>ООО "Луч-1"</t>
  </si>
  <si>
    <t>2401000587</t>
  </si>
  <si>
    <t>ООО "Мана"</t>
  </si>
  <si>
    <t>2401005218</t>
  </si>
  <si>
    <t>среднее</t>
  </si>
  <si>
    <t>ООО "Мачинское"</t>
  </si>
  <si>
    <t>2401005391</t>
  </si>
  <si>
    <t>ООО "Родник"</t>
  </si>
  <si>
    <t>2401005698</t>
  </si>
  <si>
    <t>Абанский (г. Красноярск)</t>
  </si>
  <si>
    <t>ООО "Успенское"</t>
  </si>
  <si>
    <t>2465128913</t>
  </si>
  <si>
    <t>Плескач Михаил Владимирович</t>
  </si>
  <si>
    <t>ЛПХ</t>
  </si>
  <si>
    <t>Индивидуальный предприниматель Крупский Илья Владимирович</t>
  </si>
  <si>
    <t>Абанский Итог</t>
  </si>
  <si>
    <t>ит</t>
  </si>
  <si>
    <t>Ачинский</t>
  </si>
  <si>
    <t>ИП глава КФХ Арутюнян Корюн Исраели</t>
  </si>
  <si>
    <t>244301217125</t>
  </si>
  <si>
    <t>ИП глава КФХ Кильтре Ольга Владимировна</t>
  </si>
  <si>
    <t>244302308008</t>
  </si>
  <si>
    <t>Индивидуальный предприниматель 
Жиляева Дарья Дмитриевна</t>
  </si>
  <si>
    <t>ИП (КФХ)</t>
  </si>
  <si>
    <t>ИП глава КФХ Крекова Татьяна Васильевна</t>
  </si>
  <si>
    <t>ИП глава КФХ Мамедов Ильхам Фархад оглы</t>
  </si>
  <si>
    <t xml:space="preserve">ИП глава КФХ Мамедов Эмиль Ильхам оглы </t>
  </si>
  <si>
    <t>ИП глава КФХ Стась Геннадий Николаевич</t>
  </si>
  <si>
    <t>244301458018</t>
  </si>
  <si>
    <t>ИП глава КФХ Ушаков Александр Алексеевич</t>
  </si>
  <si>
    <t>240200006018</t>
  </si>
  <si>
    <t>ИП глава КФХ Цебиков Роман Владимирович</t>
  </si>
  <si>
    <t>Ачинский (Алтайский край)</t>
  </si>
  <si>
    <t>Общество с ограниченной ответственностью "Агрохолдинг "Солтон"</t>
  </si>
  <si>
    <t>2274007989</t>
  </si>
  <si>
    <t>Ачинский (г. Красноярск)</t>
  </si>
  <si>
    <t>ООО "Агросфера"</t>
  </si>
  <si>
    <t>2443030110</t>
  </si>
  <si>
    <t xml:space="preserve">Ачинский </t>
  </si>
  <si>
    <t>ООО "Эльбрус"</t>
  </si>
  <si>
    <t>2444001553</t>
  </si>
  <si>
    <t>Ачинский Итог</t>
  </si>
  <si>
    <t>Балахтинский</t>
  </si>
  <si>
    <t>ИП глава КФХ Золотарев Иван Александрович</t>
  </si>
  <si>
    <t>240300444142</t>
  </si>
  <si>
    <t>ИП глава КФХ Миллер Александр Федорович</t>
  </si>
  <si>
    <t>240302013600</t>
  </si>
  <si>
    <t>ИП глава КФХ Сургутский Михаил Юрьевич</t>
  </si>
  <si>
    <t>ИП глава КФХ Тесленко Григорий Петрович</t>
  </si>
  <si>
    <t xml:space="preserve">240301134672 </t>
  </si>
  <si>
    <t>ИП глава КФХ Тыняный Владимир Алексеевич</t>
  </si>
  <si>
    <t>ЗАО "Приморье"</t>
  </si>
  <si>
    <t>2403006200</t>
  </si>
  <si>
    <t xml:space="preserve">ЗАО "Сибирь" </t>
  </si>
  <si>
    <t>2403005911</t>
  </si>
  <si>
    <t xml:space="preserve">ОАО "Красное" </t>
  </si>
  <si>
    <t>2403006305</t>
  </si>
  <si>
    <t xml:space="preserve">Сельскохозяйственное открытое акционерное общество "Тюльковское" </t>
  </si>
  <si>
    <t>2403000938</t>
  </si>
  <si>
    <t>ООО "КФХ "Могучий"</t>
  </si>
  <si>
    <t>2403007186</t>
  </si>
  <si>
    <t>ООО "КФХ "Черемушка"</t>
  </si>
  <si>
    <t>2403005816</t>
  </si>
  <si>
    <t>ООО "КФХ "Янн"</t>
  </si>
  <si>
    <t>2403007644</t>
  </si>
  <si>
    <t>ООО "КХ Родник"</t>
  </si>
  <si>
    <t>2403005679</t>
  </si>
  <si>
    <t>Балахтинский (г.Красноярск)</t>
  </si>
  <si>
    <t>ООО "Малтат"</t>
  </si>
  <si>
    <t>2403007482</t>
  </si>
  <si>
    <t xml:space="preserve">ООО "Бирюса" </t>
  </si>
  <si>
    <t>организации АПК (ПР)</t>
  </si>
  <si>
    <t>ООО "Партнер"</t>
  </si>
  <si>
    <t>ООО "Сибирь"</t>
  </si>
  <si>
    <t>2403008310</t>
  </si>
  <si>
    <t>ООО "Чистопольские нивы"</t>
  </si>
  <si>
    <t>2403007203</t>
  </si>
  <si>
    <t>ООО "Чулымское"</t>
  </si>
  <si>
    <t>2403008359</t>
  </si>
  <si>
    <t>ООО КФХ "Хакасия"</t>
  </si>
  <si>
    <t>2403007651</t>
  </si>
  <si>
    <t>ООО СХП "Агрис"</t>
  </si>
  <si>
    <t>2403006993</t>
  </si>
  <si>
    <t>ООО СХП "Анюта"</t>
  </si>
  <si>
    <t>2403006224</t>
  </si>
  <si>
    <t>ООО СХП "Восход"</t>
  </si>
  <si>
    <t>2403006143</t>
  </si>
  <si>
    <t>ООО СХП "Ильтюковское"</t>
  </si>
  <si>
    <t>2403007193</t>
  </si>
  <si>
    <t>ООО СХП "Фортуна"</t>
  </si>
  <si>
    <t>2403007002</t>
  </si>
  <si>
    <t>ООО СХП "Шпейтер"</t>
  </si>
  <si>
    <t>2403005767</t>
  </si>
  <si>
    <t>ООО СХП "Эколпрод"</t>
  </si>
  <si>
    <t>2403007980</t>
  </si>
  <si>
    <t>Индивидуальный предприниматель Передельский Виталий Зауриевич</t>
  </si>
  <si>
    <t>Балахтинский Итог</t>
  </si>
  <si>
    <t>Березовский</t>
  </si>
  <si>
    <t>Индивидуальный предприниматель Малинчик Наталья Витальевна</t>
  </si>
  <si>
    <t>Индивидуальный предприниматель Воронов Виталий Геннадьевич</t>
  </si>
  <si>
    <t>Индивидуальный предприниматель Тихоненко Александр Александрович</t>
  </si>
  <si>
    <t>Индивидуальный предприниматель глава крестьянского (фермерского) хозяйства Арутюнян Самвел Размикович</t>
  </si>
  <si>
    <t>ИП глава КФХ Бурчян Анжела Михайловна</t>
  </si>
  <si>
    <t>246500823396</t>
  </si>
  <si>
    <t>ИП глава КФХ Вензель Александр Андреевич</t>
  </si>
  <si>
    <t>240403712410</t>
  </si>
  <si>
    <t>ИП глава КФХ Воронежцева Юлия Викторовна</t>
  </si>
  <si>
    <t>240400438505</t>
  </si>
  <si>
    <t>ИП глава КФХ Дербека Леонид Григорьевич</t>
  </si>
  <si>
    <t>240403122789</t>
  </si>
  <si>
    <t>ИП глава КФХ Джалилов Турал Исмаил оглы</t>
  </si>
  <si>
    <t>ИП глава КФХ Дмитриева Лариса Николаевна</t>
  </si>
  <si>
    <t>240400738234</t>
  </si>
  <si>
    <t>Березовский (ЗАТО г. Железногорск)</t>
  </si>
  <si>
    <t>ИП глава КФХ Журович Сергей Николаевич</t>
  </si>
  <si>
    <t xml:space="preserve">245207707364 </t>
  </si>
  <si>
    <r>
      <t xml:space="preserve">Березовский </t>
    </r>
    <r>
      <rPr>
        <i/>
        <sz val="18"/>
        <rFont val="Times New Roman"/>
        <family val="1"/>
        <charset val="204"/>
      </rPr>
      <t>(Сосновоборск)</t>
    </r>
  </si>
  <si>
    <t>ИП глава КФХ Захарьева Алефтина Ивановна</t>
  </si>
  <si>
    <t>245801536643</t>
  </si>
  <si>
    <t>ИП глава КФХ Князян Карен Гнелович</t>
  </si>
  <si>
    <t>ИП глава КФХ Коледа Сергей Сергеевич</t>
  </si>
  <si>
    <t>ИП глава КФХ Лалаян Радик Ваникович</t>
  </si>
  <si>
    <t>ИП глава КФХ Лауман Галина Николаевна</t>
  </si>
  <si>
    <t>ИП глава КФХ Мамедов Артем Гарибович</t>
  </si>
  <si>
    <t>ИП глава КФХ Мамедова Тамила Рауфовна</t>
  </si>
  <si>
    <t>ИП глава КФХ Минчик Владимир Михайлович</t>
  </si>
  <si>
    <t>240400869678</t>
  </si>
  <si>
    <t>ИП глава КФХ Мирзаеви Дилгам Нушраван Оглы</t>
  </si>
  <si>
    <t>ИП глава КФХ Мурадян Усик Альбертович</t>
  </si>
  <si>
    <t>240401120465</t>
  </si>
  <si>
    <t>ИП глава КФХ Новосельский Вячеслав Николаевич</t>
  </si>
  <si>
    <t>245200573707</t>
  </si>
  <si>
    <t>ИП глава КФХ Прадедович Евгений Олегович</t>
  </si>
  <si>
    <t>240403038375</t>
  </si>
  <si>
    <t>ИП глава КФХ Сумин Михаил Васильевич</t>
  </si>
  <si>
    <t>ИП глава КФХ Селезнев Евгений Анатольевич</t>
  </si>
  <si>
    <t xml:space="preserve">240403718123
</t>
  </si>
  <si>
    <t>ИП глава КФХ Чеботников Антон Александрович</t>
  </si>
  <si>
    <t>240403313511</t>
  </si>
  <si>
    <t>СКПК "Дары Березовки"</t>
  </si>
  <si>
    <t>СКПК "Овощевод"</t>
  </si>
  <si>
    <t>СКПК "Есаульский"</t>
  </si>
  <si>
    <t>Краевой СКПК "АгроФедерация"</t>
  </si>
  <si>
    <t>ОАО "Птицефабрика Бархатовская"</t>
  </si>
  <si>
    <t>крупное</t>
  </si>
  <si>
    <t>ООО "Агропромышленный Холдинг Огород"</t>
  </si>
  <si>
    <t>2404005880</t>
  </si>
  <si>
    <t>ООО агропромышленный комплекс "Овощи Сибири"</t>
  </si>
  <si>
    <t>ООО "Рыбное хозяйство ЕлИСей"</t>
  </si>
  <si>
    <t>ООО "Эльдар"</t>
  </si>
  <si>
    <t>ООО "Урожай"</t>
  </si>
  <si>
    <t>2404014299</t>
  </si>
  <si>
    <t>СПК "Аленушка"</t>
  </si>
  <si>
    <t>2404010784</t>
  </si>
  <si>
    <t>Князян Бабкен Гнелович</t>
  </si>
  <si>
    <t>Березовский Итог</t>
  </si>
  <si>
    <t>Бирилюсский</t>
  </si>
  <si>
    <t>ИП глава КФХ Азаров  Николай Александрович</t>
  </si>
  <si>
    <t>ИП глава КФХ Абрахимов Магсум Мулгаянович</t>
  </si>
  <si>
    <t>ИП глава КФХ Беллер Ольга Валерьевна</t>
  </si>
  <si>
    <t>ИП глава КФХ Ильин Иван Сергеевич</t>
  </si>
  <si>
    <t>240500208840</t>
  </si>
  <si>
    <t>ИП глава КФХ Кулиева Галина Владимировна</t>
  </si>
  <si>
    <t>ИП глава КФХ Майер Андрей Александрович</t>
  </si>
  <si>
    <t>ИП глава КФХ Макаров Денис Вячеславович</t>
  </si>
  <si>
    <t>ИП глава КФХ Осипов Василий Дмитриевич</t>
  </si>
  <si>
    <t>ИП глава КФХ Сидоров Владимир Николаевич</t>
  </si>
  <si>
    <t>240500181300</t>
  </si>
  <si>
    <t>ИП глава КФХ Стацук Валентина Петровна</t>
  </si>
  <si>
    <t>240500213664</t>
  </si>
  <si>
    <t>ИП глава КФХ Сулейманов Вадим Витальевич</t>
  </si>
  <si>
    <t>ИП глава КФХ Тихонов Андрей Сергеевич</t>
  </si>
  <si>
    <t>ИП глава КФХ Филонов Александр Алексеевич</t>
  </si>
  <si>
    <t>Бирилюсский Итог</t>
  </si>
  <si>
    <t>Боготольский</t>
  </si>
  <si>
    <t>Индивидуальный предприниматель Попов Михаил Петрович</t>
  </si>
  <si>
    <t>ИП глава КФХ Гнетов Иван Николаевич</t>
  </si>
  <si>
    <t>244402092680</t>
  </si>
  <si>
    <t>ИП глава КФХ Доброходов Дмитрий Николаевич</t>
  </si>
  <si>
    <t>244402407404</t>
  </si>
  <si>
    <t>ИП глава КФХ Запольская Полина Константиновна</t>
  </si>
  <si>
    <t>ИП глава КФХ Макулов Ваиль Галиевич</t>
  </si>
  <si>
    <t>ИП глава КФХ Макулов Евгений Ваильевич</t>
  </si>
  <si>
    <t>244402012692</t>
  </si>
  <si>
    <t>ООО "Боготольская птицефабрика"</t>
  </si>
  <si>
    <t>2444001320</t>
  </si>
  <si>
    <t>ООО "Зеленый мир"</t>
  </si>
  <si>
    <t>2444302977</t>
  </si>
  <si>
    <t>Боготольский Итог</t>
  </si>
  <si>
    <t>Большемуртинский</t>
  </si>
  <si>
    <t>Индивидуальный предприниматель Прохоренко Юрий Владимирович</t>
  </si>
  <si>
    <t>ИП глава КФХ Гайдук Вячеслав Геннадьевич</t>
  </si>
  <si>
    <t>ИП глава КФХ Горбунов Валерий Александрович</t>
  </si>
  <si>
    <t>240800012937</t>
  </si>
  <si>
    <t>ИП глава КФХ Добрынин Владимир Витальевич</t>
  </si>
  <si>
    <t>240800588921</t>
  </si>
  <si>
    <t>ИП глава КФХ Краскович Леонид Константинович</t>
  </si>
  <si>
    <t>240800029560</t>
  </si>
  <si>
    <t>ИП глава КФХ Нарутто Владимир Викторович</t>
  </si>
  <si>
    <t>240800066308</t>
  </si>
  <si>
    <t>ИП глава КФХ Николаев Виталий Иванович</t>
  </si>
  <si>
    <t>240800763877</t>
  </si>
  <si>
    <t>ИП глава КФХ Лойко Виктор Николаевич</t>
  </si>
  <si>
    <t>ИП глава КФХ Соломатова Светлана Владимировна</t>
  </si>
  <si>
    <t>Большемуртинский (г. Красноярск)</t>
  </si>
  <si>
    <t>ИП глава КФХ Титов Евгений Михайлович</t>
  </si>
  <si>
    <t>ИП глава КФХ Украинский Виктор Самуилович</t>
  </si>
  <si>
    <t>240800526820</t>
  </si>
  <si>
    <t>Крестьянское (фермерское) хозяйство "Кормилец"</t>
  </si>
  <si>
    <t>2462047462</t>
  </si>
  <si>
    <t>АО "Свинокомплекс "Красноярский"</t>
  </si>
  <si>
    <t>ООО "АгроЭлита"</t>
  </si>
  <si>
    <t>2435006266</t>
  </si>
  <si>
    <t>СПК " Колхоз "Рассвет"</t>
  </si>
  <si>
    <t>2408000184</t>
  </si>
  <si>
    <t>СПК "Юбилейный"</t>
  </si>
  <si>
    <t>2408000138</t>
  </si>
  <si>
    <t>Большемуртинский Итог</t>
  </si>
  <si>
    <t>Большеулуйский</t>
  </si>
  <si>
    <t>Индивидуальный предприниматель Пичкурова Олеся Владимировна</t>
  </si>
  <si>
    <t>Индивидуальный предприниматель Пичкуров Игорь Леонидович</t>
  </si>
  <si>
    <t>Большеулуйский (г. Красноярск)</t>
  </si>
  <si>
    <t>ИП глава КФХ Береговой Александр Анатольевич</t>
  </si>
  <si>
    <t>Большеулуйский Итог</t>
  </si>
  <si>
    <t>Дзержинский</t>
  </si>
  <si>
    <t>Индивидуальный предприниматель Васильев Андрей Федорович</t>
  </si>
  <si>
    <t>241000066484</t>
  </si>
  <si>
    <t>Индивидуальный предприниматель Гуров Денис Владимирович</t>
  </si>
  <si>
    <t xml:space="preserve">Индивидуальный предприниматель Ковалев Вадим Владимирович </t>
  </si>
  <si>
    <t>Индивидуальный предприниматель Свищёва Валентина Ефимовна</t>
  </si>
  <si>
    <t>ИП глава КФХ Аверьянов Дмитрий Петрович</t>
  </si>
  <si>
    <t>241000587279</t>
  </si>
  <si>
    <t>ИП глава КФХ Воронцова Людмила Александровна</t>
  </si>
  <si>
    <t>ИП глава КФХ Егоренко Артем Юрьевич</t>
  </si>
  <si>
    <t>241001814005</t>
  </si>
  <si>
    <t>ИП глава КФХ Костюнин Александр Борисович</t>
  </si>
  <si>
    <t>241000163008</t>
  </si>
  <si>
    <t>ИП глава КФХ Кривошеев Владимир Анатольевич</t>
  </si>
  <si>
    <t>241000447634</t>
  </si>
  <si>
    <t>ИП глава КФХ Мартынов Дмитрий Викторович</t>
  </si>
  <si>
    <t>ИП глава КФХ Селявко Владимир Александрович</t>
  </si>
  <si>
    <t>241001461550</t>
  </si>
  <si>
    <t>ИП глава КФХ Соловьева Елена Викторовна</t>
  </si>
  <si>
    <t>241000789490</t>
  </si>
  <si>
    <t>ИП глава КФХ Сырокваш Евгения Александровна</t>
  </si>
  <si>
    <t>ИП глава КФХ Фадеев Сергей Васильевич</t>
  </si>
  <si>
    <r>
      <t>СКПК "Дзержинский</t>
    </r>
    <r>
      <rPr>
        <b/>
        <sz val="18"/>
        <rFont val="Times New Roman"/>
        <family val="1"/>
        <charset val="204"/>
      </rPr>
      <t>"</t>
    </r>
  </si>
  <si>
    <t>СППК "Васильев-С"</t>
  </si>
  <si>
    <t>ООО "Агролес"</t>
  </si>
  <si>
    <t>2410003168</t>
  </si>
  <si>
    <t>ООО "Артель"</t>
  </si>
  <si>
    <t>2410000664</t>
  </si>
  <si>
    <t>ООО "Исток"</t>
  </si>
  <si>
    <t>2410003506</t>
  </si>
  <si>
    <t>ООО "Мокрый Ельник"</t>
  </si>
  <si>
    <t>ООО "Таежное"</t>
  </si>
  <si>
    <t>2410003633</t>
  </si>
  <si>
    <t>ООО Агрофирма "Дзержинская"</t>
  </si>
  <si>
    <t>2410003520</t>
  </si>
  <si>
    <t>ООО Совхоз "Денисовский"</t>
  </si>
  <si>
    <t>2450026186</t>
  </si>
  <si>
    <t>Дзержинский (г. Красноярск)</t>
  </si>
  <si>
    <t>ООО "СП "Николаевское"</t>
  </si>
  <si>
    <t>СПК "Красный Маяк"</t>
  </si>
  <si>
    <t>2410000696</t>
  </si>
  <si>
    <t>СПК "Манганово"</t>
  </si>
  <si>
    <t>2410000343</t>
  </si>
  <si>
    <t>Дзержинский Итог</t>
  </si>
  <si>
    <t>Емельяновский</t>
  </si>
  <si>
    <t xml:space="preserve">ИП глава КФХ Болсуновский Андрей Иванович </t>
  </si>
  <si>
    <t>ИП глава КФХ Гурбанов Рашад Магеррам-Оглы</t>
  </si>
  <si>
    <t>ИП глава КФХ Кадочников Виктор Анатольевич</t>
  </si>
  <si>
    <t>Индивидуальный предприниматель Ермакова Олеся Валериевна</t>
  </si>
  <si>
    <t>Индивидуальный предприниматель Кузьменко Николай Викторович</t>
  </si>
  <si>
    <t>ИП глава КФХ Прескенене Юлия Владимировна</t>
  </si>
  <si>
    <t>ИП глава КФХ Совин Валерий Семенович</t>
  </si>
  <si>
    <t>246308862294</t>
  </si>
  <si>
    <t>ИП глава КФХ Степанов Денис Андреевич</t>
  </si>
  <si>
    <t>ИП глава КФХ Сулейманов Ренад Намазович</t>
  </si>
  <si>
    <t>ИП глава КФХ Шихздаев Закидин Раудинович</t>
  </si>
  <si>
    <t>Индивидуальный предприниматель Попов Артём Михайлович</t>
  </si>
  <si>
    <t>АО "Красноярскагроплем"</t>
  </si>
  <si>
    <t>ОАО "Птицефабрика "Заря"</t>
  </si>
  <si>
    <t>ООО "Агро-Красноярск"</t>
  </si>
  <si>
    <t xml:space="preserve">ООО "Емельяновское" </t>
  </si>
  <si>
    <t>ООО "Пахарь"</t>
  </si>
  <si>
    <t>Емельяновский (г. Красноярск)</t>
  </si>
  <si>
    <t>ООО "Современные технологии"</t>
  </si>
  <si>
    <t>ООО "Сибирская теплица"</t>
  </si>
  <si>
    <t>ООО "Шуваево-1"</t>
  </si>
  <si>
    <t>ООО Агрохолдинг "Емельяновский"</t>
  </si>
  <si>
    <t>ООО СП "Премьер"</t>
  </si>
  <si>
    <t>ООО "Сельторг"</t>
  </si>
  <si>
    <t>Кокоулина Анастасия Петровна</t>
  </si>
  <si>
    <t>Емельяновский (Эвенкийский)</t>
  </si>
  <si>
    <t>Боков Александр Анатольевич</t>
  </si>
  <si>
    <t>Емельяновский Итог</t>
  </si>
  <si>
    <t>Енисейский</t>
  </si>
  <si>
    <t>ИП глава КФХ Алиев Азад Талыб оглы</t>
  </si>
  <si>
    <t>Индивидуальный предприниматель
Вырупаев Владимир Михайлович</t>
  </si>
  <si>
    <t>Индивидуальный предприниматель 
Фаттахова Зульфия Амировна</t>
  </si>
  <si>
    <t>ИП глава КФХ Гисвайн Андрей Александрович</t>
  </si>
  <si>
    <t xml:space="preserve">ООО "Анциферовское" </t>
  </si>
  <si>
    <t>2447004961</t>
  </si>
  <si>
    <t>Енисейский Итог</t>
  </si>
  <si>
    <t>Ермаковский</t>
  </si>
  <si>
    <t>ИП глава КФХ Бабешко Инна Сергеевна</t>
  </si>
  <si>
    <t>ИП глава КФХ Евлампиев Иван Иванович</t>
  </si>
  <si>
    <t>ИП глава КФХ Кускашев Николай Дмитриевич</t>
  </si>
  <si>
    <t>Индивидуальный предприниматель Постнов Андрей Георгиевич</t>
  </si>
  <si>
    <t>ИП глава КФХ Магеря Ольга Борисовна</t>
  </si>
  <si>
    <t>ИП глава КФХ Миллер Юрий Владимирович</t>
  </si>
  <si>
    <t>241300088908</t>
  </si>
  <si>
    <t>ИП глава КФХ Сорокин Сергей Сергеевич</t>
  </si>
  <si>
    <t>Индивидуальный предприниматель Сорокина Татьяна Ивановна</t>
  </si>
  <si>
    <t>Индивидуальный предприниматель Гогунский Николай Васильевич</t>
  </si>
  <si>
    <t>ИП глава КФХ Ондар Буян Шулуунович</t>
  </si>
  <si>
    <t>ООО "Ермак"</t>
  </si>
  <si>
    <t>2413007280</t>
  </si>
  <si>
    <t xml:space="preserve">Маркелова Татьяна Семеновна </t>
  </si>
  <si>
    <t>Ермаковский Итог</t>
  </si>
  <si>
    <t>Идринский</t>
  </si>
  <si>
    <t>ИП глава КФХ Алексеев Владимир Александрович</t>
  </si>
  <si>
    <t>ИП глава КФХ Баранников Николай Николаевич</t>
  </si>
  <si>
    <t>ИП глава КФХ Баранов Александр Юрьевич</t>
  </si>
  <si>
    <t>ИП глава КФХ Богушевский Сергей Николаевич</t>
  </si>
  <si>
    <t>ИП глава КФХ Власов Сергей Федорович</t>
  </si>
  <si>
    <t>241400033860</t>
  </si>
  <si>
    <t>ИП глава КФХ Гесс Владимир Готфридович</t>
  </si>
  <si>
    <t>Индивидуальный предприниматель Кармаев Валерий Васильевич</t>
  </si>
  <si>
    <t>Индивидуальный предприниматель
Кулаков Роман Александрович</t>
  </si>
  <si>
    <t>ИП глава КФХ Подлевская Наталья Константиновна</t>
  </si>
  <si>
    <t>ИП глава КФХ Тропин Висилий Леонидович</t>
  </si>
  <si>
    <t>241400887284</t>
  </si>
  <si>
    <t>ИП глава КФХ Худеев Андрей Георгиевич</t>
  </si>
  <si>
    <t>246200556661</t>
  </si>
  <si>
    <t>ИП глава КФХ Цыбин Сергей Иванович</t>
  </si>
  <si>
    <t>ИП глава КФХ Шутова Марина Владимировна</t>
  </si>
  <si>
    <t>ИП глава КФХ Щипакина Елена Сергеевна</t>
  </si>
  <si>
    <t>241401323107</t>
  </si>
  <si>
    <t>Индивидуальный предприниматель Бренинг Александр Александрович</t>
  </si>
  <si>
    <t>СПоК "Мяско"</t>
  </si>
  <si>
    <t>ССПК "Гавань"</t>
  </si>
  <si>
    <t>2414003899</t>
  </si>
  <si>
    <t xml:space="preserve">ЗАО "Телекское" </t>
  </si>
  <si>
    <t>2414002655</t>
  </si>
  <si>
    <t>ООО "Алексей"</t>
  </si>
  <si>
    <t>2414060745</t>
  </si>
  <si>
    <t>ООО "Байтак"</t>
  </si>
  <si>
    <t>2414060953</t>
  </si>
  <si>
    <t>ООО "Ирина"</t>
  </si>
  <si>
    <t>ООО "Маяк"</t>
  </si>
  <si>
    <t>2414004155</t>
  </si>
  <si>
    <t>ООО "Элита"</t>
  </si>
  <si>
    <t>2414060760</t>
  </si>
  <si>
    <t>Идринский (г. Красноярск)</t>
  </si>
  <si>
    <t>ООО СПК "Золотая Нива"</t>
  </si>
  <si>
    <t>2466228614</t>
  </si>
  <si>
    <t xml:space="preserve">СХПК "Весна" </t>
  </si>
  <si>
    <t>2414002119</t>
  </si>
  <si>
    <t>Идринский Итог</t>
  </si>
  <si>
    <t>Иланский</t>
  </si>
  <si>
    <t>ИП глава КФХ Беляшов Анатолий Александрович</t>
  </si>
  <si>
    <t>ИП глава КФХ Евсеев Александр Алексеевич</t>
  </si>
  <si>
    <t>ИП глава КФХ Корольков Сергей Григорьевич</t>
  </si>
  <si>
    <t>ИП глава КФХ Курьянович Алексей Егорович</t>
  </si>
  <si>
    <t xml:space="preserve">241500352998 </t>
  </si>
  <si>
    <t>ИП глава КФХ Савенкова Марина Андреевна</t>
  </si>
  <si>
    <t>ИП глава КФХ Семенюк Андрей Валентинович</t>
  </si>
  <si>
    <t>245006300258</t>
  </si>
  <si>
    <t>ИП глава КФХ Симашкевич Виктор Александрович</t>
  </si>
  <si>
    <t>ИП глава КФХ Слепенков Валерий Александрович</t>
  </si>
  <si>
    <t>241500610663</t>
  </si>
  <si>
    <t>ИП глава КФХ Шилин Александр Степанович</t>
  </si>
  <si>
    <t>245010173588</t>
  </si>
  <si>
    <t xml:space="preserve">КФХ "Пахарь"   </t>
  </si>
  <si>
    <t>2415001380</t>
  </si>
  <si>
    <t xml:space="preserve">Иланский (Канский) </t>
  </si>
  <si>
    <t>КХ "Шпаковский К"</t>
  </si>
  <si>
    <t>2418000955</t>
  </si>
  <si>
    <t>Иланский Итог</t>
  </si>
  <si>
    <t>Ирбейский</t>
  </si>
  <si>
    <t>Индивидуальный предприниматель Архипов Андрей Николаевич</t>
  </si>
  <si>
    <t>Индивидуальный предприниматель Петрова Инна Валерьевна</t>
  </si>
  <si>
    <t>Индивидуальный предприниматель Ширкин Михаил Александрович</t>
  </si>
  <si>
    <t>Индивидуальный предприниматель Кузнецов Василий Александрович</t>
  </si>
  <si>
    <t>ИП глава КФХ Архипов Вячеслав Андреевич</t>
  </si>
  <si>
    <t>ИП глава КФХ Вершков Василий Васильевич</t>
  </si>
  <si>
    <t>ИП глава КФХ Вершков Сергей Андреевич</t>
  </si>
  <si>
    <t>241602018449</t>
  </si>
  <si>
    <t>ИП глава КФХ Виншу Сергей Федорович</t>
  </si>
  <si>
    <t>241601643506</t>
  </si>
  <si>
    <t>ИП глава КФХ Гончаров Роман Иванович</t>
  </si>
  <si>
    <t>ИП глава КФХ Горбаткина Тамара Михайловна</t>
  </si>
  <si>
    <t>243904133466</t>
  </si>
  <si>
    <t>ИП глава КФХ Гузенков Михаил Иванович</t>
  </si>
  <si>
    <t>241600728073</t>
  </si>
  <si>
    <t>ИП глава КФХ Жандоров Владимир Владимирович</t>
  </si>
  <si>
    <t>ИП глава КФХ Заводян Александр Михайлович</t>
  </si>
  <si>
    <t>ИП глава КФХ Ковригин Александр Александрович</t>
  </si>
  <si>
    <t>ИП глава КФХ Кизельман Андрей Александрович</t>
  </si>
  <si>
    <t>ИП глава КФХ Лапо Инна Владимировна</t>
  </si>
  <si>
    <t>245002493009</t>
  </si>
  <si>
    <t>ИП глава КФХ Новоселов Сергей Владимирович</t>
  </si>
  <si>
    <t>241601127928</t>
  </si>
  <si>
    <t>ИП глава КФХ Полыхань Никита Владимирович</t>
  </si>
  <si>
    <t>241601835399</t>
  </si>
  <si>
    <t>ИП глава КФХ Роглет Ольга Викторовна</t>
  </si>
  <si>
    <t>241600567490</t>
  </si>
  <si>
    <t>ИП глава КФХ Соколовская Тамара Михайловна</t>
  </si>
  <si>
    <t>ИП глава КФХ Франц Сергей Викторович</t>
  </si>
  <si>
    <t>КХ "Колос"</t>
  </si>
  <si>
    <t>2416002675</t>
  </si>
  <si>
    <t>КХ "Луч"</t>
  </si>
  <si>
    <t>2416001079</t>
  </si>
  <si>
    <t>КХ "Озерное"</t>
  </si>
  <si>
    <t>2416003478</t>
  </si>
  <si>
    <t>КХ "Похильченко"</t>
  </si>
  <si>
    <t>2416000558</t>
  </si>
  <si>
    <t xml:space="preserve">ФХ "Шанс" </t>
  </si>
  <si>
    <t>2416003189</t>
  </si>
  <si>
    <t>СПСК "МяСКО"</t>
  </si>
  <si>
    <t>2416006077</t>
  </si>
  <si>
    <t xml:space="preserve">Ирбейский (г. Красноярск) </t>
  </si>
  <si>
    <t>ООО "АГРО КАПИТАЛ"</t>
  </si>
  <si>
    <t>2460118485</t>
  </si>
  <si>
    <t>ООО "Михайловское"</t>
  </si>
  <si>
    <t>2416060853</t>
  </si>
  <si>
    <t>Сельскохозяйственная артель (колхоз) "Новая жизнь"</t>
  </si>
  <si>
    <t>СПК "Майский"</t>
  </si>
  <si>
    <t>Гриньков Петр Михайлович</t>
  </si>
  <si>
    <t>Ирбейский Итог</t>
  </si>
  <si>
    <t>Казачинский</t>
  </si>
  <si>
    <t>ИП глава КФХ Каверзин Алексей Олегович</t>
  </si>
  <si>
    <t>ИП глава КФХ Попалов Игорь Геннадьевич</t>
  </si>
  <si>
    <t>Индивидуальный предприниматель 
Гисвайн Николай Александрович</t>
  </si>
  <si>
    <t xml:space="preserve">Казачинский 
(г. Красноярск) </t>
  </si>
  <si>
    <t>ООО "ТПК "Форвард"</t>
  </si>
  <si>
    <t xml:space="preserve">СХА "Колхоз Заветы Ленина" </t>
  </si>
  <si>
    <t>2417001924</t>
  </si>
  <si>
    <t>Казачинский Итог</t>
  </si>
  <si>
    <t>Канский</t>
  </si>
  <si>
    <t>Индивидуальный предприниматель Ткаченко Артем Иванович</t>
  </si>
  <si>
    <t>ИП глава КФХ Головко Вячеслав Валерьевич</t>
  </si>
  <si>
    <t>245001422823</t>
  </si>
  <si>
    <t>ИП глава КФХ Дылько Лидия Ивановна</t>
  </si>
  <si>
    <t>ИП глава КФХ Ильенко Олег Владимирович</t>
  </si>
  <si>
    <t>ИП глава КФХ Макаров Василий Алексеевич</t>
  </si>
  <si>
    <t>ИП глава КФХ Махров Анатолий Анатольевич</t>
  </si>
  <si>
    <t>ИП глава КФХ Ткаченко Светлана Юрьевна</t>
  </si>
  <si>
    <t>ИП глава КФХ Федоткин Николай Николаевич</t>
  </si>
  <si>
    <t>ИП глава КФХ Шерманов Василий Николаевич</t>
  </si>
  <si>
    <t>КФХ "Шрейдерово"</t>
  </si>
  <si>
    <t>2418004445</t>
  </si>
  <si>
    <t>ООО "Филимоновский молочноконсервный комбинат"</t>
  </si>
  <si>
    <t xml:space="preserve">АО "Арефьевское" </t>
  </si>
  <si>
    <t>2450012909</t>
  </si>
  <si>
    <t>АО "Канская сортоиспытательная станция"</t>
  </si>
  <si>
    <t>2450021526</t>
  </si>
  <si>
    <t xml:space="preserve">ЗАО "Большеуринское" </t>
  </si>
  <si>
    <t>2450012828</t>
  </si>
  <si>
    <t>ОАО "Новотаежное"</t>
  </si>
  <si>
    <t>2450013878</t>
  </si>
  <si>
    <t>ОАО "Племзавод Красный Маяк"</t>
  </si>
  <si>
    <t>2450013518</t>
  </si>
  <si>
    <t xml:space="preserve">ОАО "Тайнинское" </t>
  </si>
  <si>
    <t>2450013853</t>
  </si>
  <si>
    <t>ООО "Ахурян"</t>
  </si>
  <si>
    <t>2450032951</t>
  </si>
  <si>
    <t>СПК (артель) "Георгиевский"</t>
  </si>
  <si>
    <t>2450014423</t>
  </si>
  <si>
    <t>Канский Итог</t>
  </si>
  <si>
    <t>Каратузский</t>
  </si>
  <si>
    <t>ИП глава КФХ Абельтин Александр Рудольфович</t>
  </si>
  <si>
    <t>241900034870</t>
  </si>
  <si>
    <t>ИП глава КФХ Брамман Иван Карлович</t>
  </si>
  <si>
    <t>241900219052</t>
  </si>
  <si>
    <t>ИП глава КФХ Козлов Олег Васильевич</t>
  </si>
  <si>
    <t>241900170880</t>
  </si>
  <si>
    <t>ИП глава КФХ Курносов Сергей Анатольевич</t>
  </si>
  <si>
    <t>241901498560</t>
  </si>
  <si>
    <t>ИП глава КФХ Линдер Эрнст Юганович</t>
  </si>
  <si>
    <t>ИП глава КФХ Новоселов Сергей Александрович</t>
  </si>
  <si>
    <t>Индивидуальный предприниматель
Констанц Юлия Владимировна</t>
  </si>
  <si>
    <t>ИП глава КФХ Тушин Андрей Вдадимирович</t>
  </si>
  <si>
    <t>СПСК "Медведь"</t>
  </si>
  <si>
    <t>2455036580</t>
  </si>
  <si>
    <t>ССПК "Березка"</t>
  </si>
  <si>
    <t>СХОППК "Клевер"</t>
  </si>
  <si>
    <t>2419005240</t>
  </si>
  <si>
    <t>СПСК "Удача"</t>
  </si>
  <si>
    <t>ООО "Стожары"</t>
  </si>
  <si>
    <t xml:space="preserve">СХА (колхоз) им. Ленина </t>
  </si>
  <si>
    <t>2419004230</t>
  </si>
  <si>
    <t>Каратузский Итог</t>
  </si>
  <si>
    <t xml:space="preserve">Кежемский </t>
  </si>
  <si>
    <t>Сельскохозяйственный потребительский смешанный кооператив "Ангара"</t>
  </si>
  <si>
    <t>Индивидуальный предприниматель Беккер Андрей Владимирович</t>
  </si>
  <si>
    <t>Кежемский Итог</t>
  </si>
  <si>
    <t>Козульский</t>
  </si>
  <si>
    <t>Индивидуальный предприниматель Тагиев Руслан Адалатович</t>
  </si>
  <si>
    <t>ООО "Таежный"</t>
  </si>
  <si>
    <t>2421003378</t>
  </si>
  <si>
    <t>Козульский Итог</t>
  </si>
  <si>
    <t>Краснотуранский</t>
  </si>
  <si>
    <t>Индивидуальный предприниматель Подрядчиков Сергей Иванович</t>
  </si>
  <si>
    <t>ИП глава КФХ Бендер Яков Викторович</t>
  </si>
  <si>
    <t>242200454870</t>
  </si>
  <si>
    <t>ИП глава КФХ Видергольд Юрий Эдуардович</t>
  </si>
  <si>
    <t>242200064493</t>
  </si>
  <si>
    <t>ИП глава КФХ Вождаев Максим Владимирович</t>
  </si>
  <si>
    <t>242201581529</t>
  </si>
  <si>
    <t>ИП глава КФХ Вольф Алексей Сергеевич</t>
  </si>
  <si>
    <t>ИП глава КФХ Гельвер Александр Оскарович</t>
  </si>
  <si>
    <t>242200384655</t>
  </si>
  <si>
    <t>ИП глава КФХ Гровер Сергей Михайлович</t>
  </si>
  <si>
    <t>ИП глава КФХ Крысенко Галина Николаевна</t>
  </si>
  <si>
    <t>242200638170</t>
  </si>
  <si>
    <t>ИП глава КФХ Мерикин Дмитрий Павлович</t>
  </si>
  <si>
    <t>ИП глава КФХ Островерхов Виктор Николаевич</t>
  </si>
  <si>
    <t>242200090944</t>
  </si>
  <si>
    <t>ИП глава КФХ Островерхов Евгений Викторович</t>
  </si>
  <si>
    <t>242201080635</t>
  </si>
  <si>
    <t>ИП глава КФХ Соколов Александр Павлович</t>
  </si>
  <si>
    <t>242200037838</t>
  </si>
  <si>
    <t>ИП глава КФХ Соколов Сергей Владимирович</t>
  </si>
  <si>
    <t>ИП глава КФХ Стифутина Лидия Михайловна</t>
  </si>
  <si>
    <t xml:space="preserve">246313053002 </t>
  </si>
  <si>
    <t>ИП глава КФХ Стрелков Андрей Анатольевич</t>
  </si>
  <si>
    <t>242201114362</t>
  </si>
  <si>
    <t>ИП глава КФХ Тардыбаев Александр Сергеевич</t>
  </si>
  <si>
    <t>ИП глава КФХ Тардыбаев Максим Николаевич</t>
  </si>
  <si>
    <t>ИП глава КФХ Трубинская Анна Филипповна</t>
  </si>
  <si>
    <t xml:space="preserve">242201010821 </t>
  </si>
  <si>
    <t>ИП глава КФХ Школин Константин Анатольевич</t>
  </si>
  <si>
    <t>ПССПК "Агросибком-М"</t>
  </si>
  <si>
    <t>ПССПК "Туран"</t>
  </si>
  <si>
    <t>2422003701</t>
  </si>
  <si>
    <t>СПССК "Лидер"</t>
  </si>
  <si>
    <t>2422004110</t>
  </si>
  <si>
    <t>СПССК "Молочко"</t>
  </si>
  <si>
    <t>ССПСК "Партнер"</t>
  </si>
  <si>
    <t>2422003910</t>
  </si>
  <si>
    <t>СПСК "Татьяна"</t>
  </si>
  <si>
    <t>АО "Тубинск"</t>
  </si>
  <si>
    <t>2422392039</t>
  </si>
  <si>
    <t>АО племзавод "Краснотуранский"</t>
  </si>
  <si>
    <t>2422000027</t>
  </si>
  <si>
    <t>ООО "Дон"</t>
  </si>
  <si>
    <t>2423014054</t>
  </si>
  <si>
    <t>ООО "Медведь"</t>
  </si>
  <si>
    <t>2422002923</t>
  </si>
  <si>
    <t>ООО "Русь"</t>
  </si>
  <si>
    <t>2422002994</t>
  </si>
  <si>
    <t xml:space="preserve">ООО "Эдем" </t>
  </si>
  <si>
    <t>2423014061</t>
  </si>
  <si>
    <t>СПК "Сибирь"</t>
  </si>
  <si>
    <t>СПК "Парус"</t>
  </si>
  <si>
    <t>2422000588</t>
  </si>
  <si>
    <t>СПК "Риск"</t>
  </si>
  <si>
    <t>2422391959</t>
  </si>
  <si>
    <t>Краснотуранский Итог</t>
  </si>
  <si>
    <t>Курагинский</t>
  </si>
  <si>
    <t>ИП глава КФХ Басаргин Александр Андреевич</t>
  </si>
  <si>
    <t>242305977765</t>
  </si>
  <si>
    <t>ИП глава КФХ Перевалова Татьяна Владимировна</t>
  </si>
  <si>
    <t>190701515745</t>
  </si>
  <si>
    <t>ИП глава КФХ Сиротенко Вячеслав Васильевич</t>
  </si>
  <si>
    <t>242302590865</t>
  </si>
  <si>
    <t>ИП глава КФХ Черепанова Ирина Григорьевна</t>
  </si>
  <si>
    <t>242305026618</t>
  </si>
  <si>
    <t xml:space="preserve">КХ "Заря" </t>
  </si>
  <si>
    <t>2423000911</t>
  </si>
  <si>
    <t>Фермерское хозяйство "Русь"</t>
  </si>
  <si>
    <t>СПССК"Сибирское Беловодье"</t>
  </si>
  <si>
    <t>2423014520</t>
  </si>
  <si>
    <t>АО "Березовское"</t>
  </si>
  <si>
    <t>2423009953</t>
  </si>
  <si>
    <t xml:space="preserve">ЗАО "Имисское" </t>
  </si>
  <si>
    <t>2423010003</t>
  </si>
  <si>
    <t xml:space="preserve">ЗАО "Марининское" </t>
  </si>
  <si>
    <t>2423009946</t>
  </si>
  <si>
    <t>ООО "Сибирь-Агро"</t>
  </si>
  <si>
    <t>2423012875</t>
  </si>
  <si>
    <t>ООО "Шалоболинское"</t>
  </si>
  <si>
    <t>2423011920</t>
  </si>
  <si>
    <t>СППК "Полира"</t>
  </si>
  <si>
    <t xml:space="preserve">СПК "Алексеевский" </t>
  </si>
  <si>
    <t>2423002228</t>
  </si>
  <si>
    <t>Курагинский Итог</t>
  </si>
  <si>
    <t>Манский</t>
  </si>
  <si>
    <t>ИП глава КФХ Гинтер Наталья Валерьевна</t>
  </si>
  <si>
    <t>246519793931</t>
  </si>
  <si>
    <t>ИП глава КФХ Докторук Павел Николаевич</t>
  </si>
  <si>
    <t>ИП глава КФХ Докторук Роман Павлович</t>
  </si>
  <si>
    <t>ИП глава КФХ Зотин Андрей Валерьевич</t>
  </si>
  <si>
    <t>ИП глава КФХ Кайвомага Павел Николаевич</t>
  </si>
  <si>
    <t>ИП глава КФХ Шевченко Сергей Леонидович</t>
  </si>
  <si>
    <t>242400372760</t>
  </si>
  <si>
    <t>ИП глава КФХ Шелегова Людмила Викторовна</t>
  </si>
  <si>
    <t>246203828578</t>
  </si>
  <si>
    <t>Индивидуальный преприниматель Ермолин Руслан Анатольевич</t>
  </si>
  <si>
    <t>244401953827</t>
  </si>
  <si>
    <t>ООО "Агрохолдинг Камарчагский"</t>
  </si>
  <si>
    <t>2424003104</t>
  </si>
  <si>
    <t>Сельскохозяйственный потребительский перерабатывающий снабженческо-сбытовой кооператив  "Сибириада"</t>
  </si>
  <si>
    <t>СПСК "Ивановский"</t>
  </si>
  <si>
    <t>Туркин Евгений Александрович</t>
  </si>
  <si>
    <t>Манский Итог</t>
  </si>
  <si>
    <t>Минусинский</t>
  </si>
  <si>
    <t>Индивидуальный предприниматель Багиров Артур Петрович</t>
  </si>
  <si>
    <t>245502304242</t>
  </si>
  <si>
    <t>Индивидуальный предприниматель Ракитянская Светлана Михайловна</t>
  </si>
  <si>
    <t>Индивидуальный предприниматель Смирнова Наталья Владимировна</t>
  </si>
  <si>
    <t>ИП глава КФХ Смирнов Владимир Михайлович</t>
  </si>
  <si>
    <t>242500030294</t>
  </si>
  <si>
    <t>ИП Апранович Сергей Викторович</t>
  </si>
  <si>
    <t>ИП глава КФХ Клявзер Федор Викторович</t>
  </si>
  <si>
    <t>ИП глава КФХ Нефедов Сергей Викторович</t>
  </si>
  <si>
    <t>245500446756</t>
  </si>
  <si>
    <t>ИП глава КФХ Норкин Евгений Викторович</t>
  </si>
  <si>
    <t>245501496397</t>
  </si>
  <si>
    <t>ИП глава КФХ Романенко Александр Иванович</t>
  </si>
  <si>
    <t>ИП глава КФХ Романова Вера Анатольевна</t>
  </si>
  <si>
    <t>245506368800</t>
  </si>
  <si>
    <t>ИП глава КФХ Савин Александр Владимирович</t>
  </si>
  <si>
    <t>245500597459</t>
  </si>
  <si>
    <t>Минусинский (г. Красноярск)</t>
  </si>
  <si>
    <t>ИП глава КФХ Семенов Анатолий Андреевич</t>
  </si>
  <si>
    <t>ИП глава КФХ Травинский Петр Петрович</t>
  </si>
  <si>
    <t xml:space="preserve">ИП глава КФХ Фроленко Олег Сергеевич </t>
  </si>
  <si>
    <t>245510542032</t>
  </si>
  <si>
    <t>ИП глава КФХ Хамуха Екатерина Юрьевна</t>
  </si>
  <si>
    <t>245502657551</t>
  </si>
  <si>
    <t>ИП глава КФХ Хамуха Николай Николаевич</t>
  </si>
  <si>
    <t>242500007400</t>
  </si>
  <si>
    <t>ИП глава КФХ Шарыпова Наталья Михайловна</t>
  </si>
  <si>
    <t>245506573045</t>
  </si>
  <si>
    <t>Индивидуальный предприниматель Шишканов Константин Александрович</t>
  </si>
  <si>
    <t>Индивидуальный предприниматель Апранович Артём Сергеевич</t>
  </si>
  <si>
    <t>ООО "Агроплюс"</t>
  </si>
  <si>
    <t>2455040064</t>
  </si>
  <si>
    <t>ООО "Иджюль"</t>
  </si>
  <si>
    <t>2442011348</t>
  </si>
  <si>
    <t>ООО "Знаменское"</t>
  </si>
  <si>
    <t>ПССПК "ВЕГАС"</t>
  </si>
  <si>
    <t>2455034832</t>
  </si>
  <si>
    <t>ПССПК "Тесь"</t>
  </si>
  <si>
    <t>2455027218</t>
  </si>
  <si>
    <t>Минусинский (г. Минусинск)</t>
  </si>
  <si>
    <t>2455039862</t>
  </si>
  <si>
    <t>СПССК "Енисей"</t>
  </si>
  <si>
    <t>2455036290</t>
  </si>
  <si>
    <t>СССПК "Маломинусинский"</t>
  </si>
  <si>
    <t>ЗАО "Искра Ленина "</t>
  </si>
  <si>
    <t>2455021760</t>
  </si>
  <si>
    <t>ЗАО "Тагарское"</t>
  </si>
  <si>
    <t>2455015205</t>
  </si>
  <si>
    <t>ООО "Заря"</t>
  </si>
  <si>
    <t>2455017604</t>
  </si>
  <si>
    <t>ООО "Кавказское"</t>
  </si>
  <si>
    <t>2455029198</t>
  </si>
  <si>
    <t>ОАО "Молоко"</t>
  </si>
  <si>
    <t>ООО "Ничкинское"</t>
  </si>
  <si>
    <t>2455027232</t>
  </si>
  <si>
    <t>ООО "Ноябрь-Агро"</t>
  </si>
  <si>
    <t>2455028645</t>
  </si>
  <si>
    <t xml:space="preserve">ООО "Тигрицкое" </t>
  </si>
  <si>
    <t>2455028130</t>
  </si>
  <si>
    <t>СПК "Спектр"</t>
  </si>
  <si>
    <t>2455018559</t>
  </si>
  <si>
    <t>Крюкова Галина Олеговна</t>
  </si>
  <si>
    <t>Мансурова Ольга Владимировна</t>
  </si>
  <si>
    <t>Сайфулин Тимур Сирачтдинович</t>
  </si>
  <si>
    <t>Минусинский Итог</t>
  </si>
  <si>
    <t>Назаровский</t>
  </si>
  <si>
    <t>Индивидуальный предприниматель Кузнецов Владимир Владимирович</t>
  </si>
  <si>
    <t>245605051498</t>
  </si>
  <si>
    <t>Индивидуальный предприниматель Бахтин Максим Петрович</t>
  </si>
  <si>
    <t>245611183365</t>
  </si>
  <si>
    <t>Индивидуальный предприниматель, глава крестьянского (фермерского) хозяйства Колчанов Юрий Петрович</t>
  </si>
  <si>
    <t>245605203302</t>
  </si>
  <si>
    <t>Назаровский (г. Назарово)</t>
  </si>
  <si>
    <t>Индивидуальный предприниматель Сергеев Александр Федорович</t>
  </si>
  <si>
    <t>ИП глава КФХ Третьяков Александр Сергеевич</t>
  </si>
  <si>
    <t>ИП глава КФХ Ухтиков Николай Викторович</t>
  </si>
  <si>
    <t>ИП глава КФХ Шадрыгин Александр Владимирович</t>
  </si>
  <si>
    <t>АО Агрохолдинг "Сибиряк"</t>
  </si>
  <si>
    <t>2456015215</t>
  </si>
  <si>
    <t>ЗАО "Гляденское"</t>
  </si>
  <si>
    <t>2427000341</t>
  </si>
  <si>
    <t>ЗАО "Назаровское"</t>
  </si>
  <si>
    <t>2427000415</t>
  </si>
  <si>
    <t>Общество с ограниченной ответственностью "Птицефабрика Преображенская"</t>
  </si>
  <si>
    <t>ООО "Назаровское рыбное хозяйство"</t>
  </si>
  <si>
    <t>ООО СП "Дорохово"</t>
  </si>
  <si>
    <t>Назаровский Итог</t>
  </si>
  <si>
    <t>Н-Ингашский</t>
  </si>
  <si>
    <t>ИП глава КФХ Стенчин Никита Сергеевич</t>
  </si>
  <si>
    <t>242802994792</t>
  </si>
  <si>
    <t>СССПК "Ивановский"</t>
  </si>
  <si>
    <t>2428004490</t>
  </si>
  <si>
    <t>ООО "Весна"</t>
  </si>
  <si>
    <t>2428002101</t>
  </si>
  <si>
    <t>ООО "Ингашский"</t>
  </si>
  <si>
    <t>2428005102</t>
  </si>
  <si>
    <t>ООО "Надежда"</t>
  </si>
  <si>
    <t>2428004420</t>
  </si>
  <si>
    <t>ООО "Нива"</t>
  </si>
  <si>
    <t>2428004765</t>
  </si>
  <si>
    <t>ООО "Сокол"</t>
  </si>
  <si>
    <t>2428005208</t>
  </si>
  <si>
    <t>Н-Ингашский Итог</t>
  </si>
  <si>
    <t>Новоселовский</t>
  </si>
  <si>
    <t>ИП глава КФХ Алиев Аслан Гутаевич</t>
  </si>
  <si>
    <t>ИП глава КФХ Анциферов Иван Иванович</t>
  </si>
  <si>
    <t>242900106967</t>
  </si>
  <si>
    <t>ИП глава КФХ Белякин Владимир Николаевич</t>
  </si>
  <si>
    <t>242900051429</t>
  </si>
  <si>
    <t>ИП глава КФХ Баков Ринат Николаевич</t>
  </si>
  <si>
    <t>ИП глава КФХ Брух Виктор Андреевич</t>
  </si>
  <si>
    <t>242900164800</t>
  </si>
  <si>
    <t>ИП глава КФХ Вдовенко Николай Леонидович</t>
  </si>
  <si>
    <t>ИП глава КФХ Вензель Андрей Эйволдович</t>
  </si>
  <si>
    <t>242900186708</t>
  </si>
  <si>
    <t>ИП глава КФХ Вильдяев Василий Алексеевич</t>
  </si>
  <si>
    <t>242900190895</t>
  </si>
  <si>
    <t>ИП глава КФХ Виндерголлер Андрей Эвальдович</t>
  </si>
  <si>
    <t>242900191137</t>
  </si>
  <si>
    <t>ИП глава КФХ Владимиров Виталий Александрович</t>
  </si>
  <si>
    <t>242900855719</t>
  </si>
  <si>
    <t>Индивидуальный предприниматель Владимирова Евгения Львовна</t>
  </si>
  <si>
    <t>ИП глава КФХ Гесс Николай Эрнстович</t>
  </si>
  <si>
    <t xml:space="preserve">242900228531 </t>
  </si>
  <si>
    <t>ИП глава КФХ Глушаков Анатолий Васильевич</t>
  </si>
  <si>
    <t>242900015572</t>
  </si>
  <si>
    <t>ИП глава КФХ Горн Виктор Иванович</t>
  </si>
  <si>
    <t>242900247164</t>
  </si>
  <si>
    <t>ИП глава КФХ Демидов  Сергей Петрович</t>
  </si>
  <si>
    <t>ИП глава КФХ Евдокимов Николай Николаевич</t>
  </si>
  <si>
    <t>242900031133</t>
  </si>
  <si>
    <t>ИП глава КФХ Зайберт Александр Карлович</t>
  </si>
  <si>
    <t>242900306469</t>
  </si>
  <si>
    <t>ИП глава КФХ Зубарев Виктор Васильевич</t>
  </si>
  <si>
    <t>ИП глава КФХ Игнатенко Николай Федорович</t>
  </si>
  <si>
    <t>242900326507</t>
  </si>
  <si>
    <t>ИП глава КФХ Илишкин Роман Валерьевич</t>
  </si>
  <si>
    <t>ИП глава КФХ Ильюшенко Владимир Анатольевич</t>
  </si>
  <si>
    <t>Новоселовский (г. Красноярск)</t>
  </si>
  <si>
    <t>ИП глава КФХ Илюшенко Галина Яковлевна</t>
  </si>
  <si>
    <t>ИП глава КФХ Иордан Елена Викторовна</t>
  </si>
  <si>
    <t>246100462787</t>
  </si>
  <si>
    <t>ИП глава КФХ Иордан Иван Викторович</t>
  </si>
  <si>
    <t>242900333261</t>
  </si>
  <si>
    <t>ИП глава КФХ Иордан Никита Алексеевич</t>
  </si>
  <si>
    <t>ИП глава КФХ Калинин Андрей Александрович</t>
  </si>
  <si>
    <t>Индивидуальный предприниматель Клеменков Алексей Викторович</t>
  </si>
  <si>
    <t>ИП глава КФХ Козелепов Анатолий Дмитриевич</t>
  </si>
  <si>
    <t>242900375600</t>
  </si>
  <si>
    <t>ИП глава КФХ Корнаков Иван Геннадьевич</t>
  </si>
  <si>
    <t>242900392612</t>
  </si>
  <si>
    <t>ИП глава КФХ Кохан Николай Михайлович</t>
  </si>
  <si>
    <t>242900405702</t>
  </si>
  <si>
    <t>ИП глава КФХ Кроневальд Евгений Владимирович</t>
  </si>
  <si>
    <t>ИП глава КФХ Лебедев Александр Александрович</t>
  </si>
  <si>
    <t>ИП глава КФХ Летников Иван Михайлович</t>
  </si>
  <si>
    <t>ИП глава КФХ Любавин Валерий Геннадьевич</t>
  </si>
  <si>
    <t>242900460291</t>
  </si>
  <si>
    <t>ИП глава КФХ Майер Александр Эйвальдович</t>
  </si>
  <si>
    <t>242900053754</t>
  </si>
  <si>
    <t>ИП глава КФХ Маурер Сергей Александрович</t>
  </si>
  <si>
    <t>242901320138</t>
  </si>
  <si>
    <t>Индивидуальный предприниматель Медведев Александр Валериевич</t>
  </si>
  <si>
    <t>ИП глава КФХ Медведев Василий Валерьевич</t>
  </si>
  <si>
    <t>242900022932</t>
  </si>
  <si>
    <t>ИП глава КФХ Мельников Евгений Викторович</t>
  </si>
  <si>
    <t>ИП глава КФХ Михайлов Павел Сергеевич</t>
  </si>
  <si>
    <t>242903699754</t>
  </si>
  <si>
    <t>ИП глава КФХ Полежаева Наталья Александровна</t>
  </si>
  <si>
    <t>242900025041</t>
  </si>
  <si>
    <t>Индивидуальный предприниматель Потехин Владимир Владимирович</t>
  </si>
  <si>
    <t>Индивидуальный предприниматель Пузырев Юрий Александрович</t>
  </si>
  <si>
    <t>ИП глава КФХ Салтыков Владимир Юрьевич</t>
  </si>
  <si>
    <t>ИП глава КФХ Соломатов Андрей Михайлович</t>
  </si>
  <si>
    <t>242900646200</t>
  </si>
  <si>
    <t>ИП глава КФХ Хутиев Вадим Бамятгириевич</t>
  </si>
  <si>
    <t>242900808701</t>
  </si>
  <si>
    <t>ИП глава КФХ Цыглимов Александр Семенович</t>
  </si>
  <si>
    <t>242900698128</t>
  </si>
  <si>
    <t>ИП глава КФХ Цыглимов Анатолий Семенович</t>
  </si>
  <si>
    <t>246514926024</t>
  </si>
  <si>
    <t>ИП глава КФХ Цыглимов Семен Анатольевич</t>
  </si>
  <si>
    <t>246311325910</t>
  </si>
  <si>
    <t>ИП глава КФХ Чепурной Виктор Викторович</t>
  </si>
  <si>
    <t>ИП глава КФХ Шарипов Азизбек Музафарович</t>
  </si>
  <si>
    <t>Индивидуальный предприниматель 
Кириллов Анатолий Викторович</t>
  </si>
  <si>
    <t>Индивидуальный предприниматель
Каптырев Дмитрий Владимирович</t>
  </si>
  <si>
    <t>Индивидуальный предприниматель
Владимирова Анастасия Валерьевна</t>
  </si>
  <si>
    <t>Индивидуальный предприниматель
Потылицына Валентина Станиславовна</t>
  </si>
  <si>
    <t>Индивидуальный предприниматель Шарипова Парвина Музафаровна</t>
  </si>
  <si>
    <t>ИП глава КФХ Шпаннагель Александр Николаевич</t>
  </si>
  <si>
    <t>ИП глава КФХ Щербаков Анатолий Васильевич</t>
  </si>
  <si>
    <t>242900979930</t>
  </si>
  <si>
    <t>СКПК "ВелесАгро"</t>
  </si>
  <si>
    <t>2429003066</t>
  </si>
  <si>
    <t xml:space="preserve">ЗАО "Интикульское" </t>
  </si>
  <si>
    <t>2429001238</t>
  </si>
  <si>
    <t xml:space="preserve">АО "Новоселовское" </t>
  </si>
  <si>
    <t>2429000805</t>
  </si>
  <si>
    <t>ЗАО "Светлолобовское"</t>
  </si>
  <si>
    <t>2429000160</t>
  </si>
  <si>
    <t>ООО "Анаш"</t>
  </si>
  <si>
    <t>2429002873</t>
  </si>
  <si>
    <t>ООО "Елена"</t>
  </si>
  <si>
    <t>2429002993</t>
  </si>
  <si>
    <t>ООО "Иваново"</t>
  </si>
  <si>
    <t>2429471459</t>
  </si>
  <si>
    <t xml:space="preserve">ООО "Светлана" </t>
  </si>
  <si>
    <t>2429471441</t>
  </si>
  <si>
    <t xml:space="preserve">ООО "Содружество" </t>
  </si>
  <si>
    <t>2465306676</t>
  </si>
  <si>
    <t>Новоселовский Итог</t>
  </si>
  <si>
    <t>Партизанский</t>
  </si>
  <si>
    <t>Индивидуальный предприниматель Кальбин Федор Владимирович</t>
  </si>
  <si>
    <t>243000055535</t>
  </si>
  <si>
    <t>Индивидуальный предприниматель Канищев Александр Иванович</t>
  </si>
  <si>
    <t>243000057229</t>
  </si>
  <si>
    <t>Индивидуальный предприниматель Лапехо Алексей Викторович</t>
  </si>
  <si>
    <t>243000806492</t>
  </si>
  <si>
    <t>Индивидуальный предприниматель Радионов Сергей Николаевич</t>
  </si>
  <si>
    <t>243001022500</t>
  </si>
  <si>
    <t>ИП глава КФХ Акулинчев Петр Леонидович</t>
  </si>
  <si>
    <t>243000033877</t>
  </si>
  <si>
    <t>ИП глава КФХ Кравцов Сергей Геннадьевич</t>
  </si>
  <si>
    <t>246302277949</t>
  </si>
  <si>
    <t>ООО "МИТК"</t>
  </si>
  <si>
    <t>2465260340</t>
  </si>
  <si>
    <t>Партизанский Итог</t>
  </si>
  <si>
    <t>Пировский</t>
  </si>
  <si>
    <t>ИП глава КФХ Абдуллоев Изатулло Кудратович</t>
  </si>
  <si>
    <t>243101001649</t>
  </si>
  <si>
    <t>ИП глава КФХ Васильева Лариса Николаевна</t>
  </si>
  <si>
    <t>243100002720</t>
  </si>
  <si>
    <t>ИП глава КФХ Колосова Виктория Вадимовна</t>
  </si>
  <si>
    <t>244703642218</t>
  </si>
  <si>
    <t>ООО "Волоковое"</t>
  </si>
  <si>
    <t>2431002341</t>
  </si>
  <si>
    <t>ООО "Победа"</t>
  </si>
  <si>
    <t>2431002510</t>
  </si>
  <si>
    <t>СПК "Рассвет"</t>
  </si>
  <si>
    <t>2431001411</t>
  </si>
  <si>
    <t>Колосов Максим Николаевич</t>
  </si>
  <si>
    <t>Пировский Итог</t>
  </si>
  <si>
    <t>Рыбинский (г. Красноярск)</t>
  </si>
  <si>
    <t>Индивидуальный предприниматель Степаненко Валерий Алексеевич</t>
  </si>
  <si>
    <t>246308307484</t>
  </si>
  <si>
    <t>Рыбинский</t>
  </si>
  <si>
    <t>ИП глава КФХ Абакумов Сергей Сергеевич</t>
  </si>
  <si>
    <t>ИП глава КФХ Баранченко Сергей Михайлович</t>
  </si>
  <si>
    <t>ИП глава КФХ Иванов Александр Николаевич</t>
  </si>
  <si>
    <t>244802143844</t>
  </si>
  <si>
    <t>ИП глава КФХ Кайзер Ксения Владимировна</t>
  </si>
  <si>
    <t>244804065905</t>
  </si>
  <si>
    <t>ИП глава КФХ Кокарев Александр Анатольевич</t>
  </si>
  <si>
    <t>ИП глава КФХ Кирсанов Сергей Владимирович</t>
  </si>
  <si>
    <t>ИП глава КФХ Краус Виктор Александрович</t>
  </si>
  <si>
    <t>ИП глава КФХ Семененко Вадим Иванович</t>
  </si>
  <si>
    <t>ИП глава КФХ Цыганов Василий Александрович</t>
  </si>
  <si>
    <t>ООО "Мильман-Агро"</t>
  </si>
  <si>
    <t>2448004386</t>
  </si>
  <si>
    <t>ООО "Налобинская птицефабрика"</t>
  </si>
  <si>
    <t>2448006168</t>
  </si>
  <si>
    <t>Рыбинский
 (г. Красноярск)</t>
  </si>
  <si>
    <t xml:space="preserve"> 2448003777</t>
  </si>
  <si>
    <t>ООО "Солянское"</t>
  </si>
  <si>
    <t>2448006383</t>
  </si>
  <si>
    <t>Рыбинский 
(г. Красноярск)</t>
  </si>
  <si>
    <t>ООО "СХП "Восток Агро-Инвест"</t>
  </si>
  <si>
    <t>ООО ОПХ "Солянское"</t>
  </si>
  <si>
    <t>2448000110</t>
  </si>
  <si>
    <t>СПК "Весна-плюс"</t>
  </si>
  <si>
    <t>2448002773</t>
  </si>
  <si>
    <t>Рыбинский Итог</t>
  </si>
  <si>
    <t>Саянский</t>
  </si>
  <si>
    <t>Индивидуальный предприниматель Андропов Иван Иванович</t>
  </si>
  <si>
    <t>243301038540</t>
  </si>
  <si>
    <t>Индивидуальный предприниматель Желонкина Маргарита Сергеевна</t>
  </si>
  <si>
    <t>Индивидуальный предприниматель Звайгзне Вадим Петерисович</t>
  </si>
  <si>
    <t>Индивидуальный предприниматель Шлютгавер Игорь Вячеславович</t>
  </si>
  <si>
    <t>Индивидуальный предприниматель
Квасов Владимир Сергеевич</t>
  </si>
  <si>
    <t>ИП глава КФХ Аббасов Ширази Алмас оглы</t>
  </si>
  <si>
    <t>ИП глава КФХ Агафонова Лариса Петровна</t>
  </si>
  <si>
    <t xml:space="preserve">246515722626 </t>
  </si>
  <si>
    <t>ИП глава КФХ Галаган  Николай Николаевич</t>
  </si>
  <si>
    <t>ИП глава КФХ Данцев Алексей Алексеевич</t>
  </si>
  <si>
    <t>ИП глава КФХ Карчушкин Александр Антонович</t>
  </si>
  <si>
    <t>ИП глава КФХ Квасова Нина Владимировна</t>
  </si>
  <si>
    <t>ИП глава КФХ Рушанян Геворг Манвелович</t>
  </si>
  <si>
    <t>ИП глава КФХ Солдатов Владимир Евгеньевич</t>
  </si>
  <si>
    <t>ИП глава КФХ Солдатова Ольга Владимировна</t>
  </si>
  <si>
    <t>243300398491</t>
  </si>
  <si>
    <t>ИП глава КФХ Хиляс Александр Александрович</t>
  </si>
  <si>
    <t>243300365270</t>
  </si>
  <si>
    <t>ИП глава КФХ Хиляс Алексей Александрович</t>
  </si>
  <si>
    <t>243301247022</t>
  </si>
  <si>
    <t>ИП глава КФХ Хиляс Андрей Александрович</t>
  </si>
  <si>
    <t>243301379981</t>
  </si>
  <si>
    <t>ИП глава КФХ Черкасов Владимир Михайлович</t>
  </si>
  <si>
    <t>ИП глава КФХ Яровой Александр Дмитриевич</t>
  </si>
  <si>
    <t>СПКК "Удача"</t>
  </si>
  <si>
    <t>ООО "Алант"</t>
  </si>
  <si>
    <t>2433002756</t>
  </si>
  <si>
    <t>ООО "Калиновское"</t>
  </si>
  <si>
    <t>2433002185</t>
  </si>
  <si>
    <t>ООО "Кристалл"</t>
  </si>
  <si>
    <t>2433003615</t>
  </si>
  <si>
    <t>ООО "Саяны"</t>
  </si>
  <si>
    <t>2433003809</t>
  </si>
  <si>
    <t>ООО "Сибиряк"</t>
  </si>
  <si>
    <t>2433003140</t>
  </si>
  <si>
    <t>Саянский Итог</t>
  </si>
  <si>
    <t>Сухобузимский</t>
  </si>
  <si>
    <t>ИП глава КФХ Абрамов Сергей Владимирович</t>
  </si>
  <si>
    <t>246502680200</t>
  </si>
  <si>
    <t>ИП глава КФХ Бельтепетеров Василий Анатольевич</t>
  </si>
  <si>
    <t>243500030930</t>
  </si>
  <si>
    <t>ИП глава КФХ Ващенко Александр Николаевич</t>
  </si>
  <si>
    <t>246003837712</t>
  </si>
  <si>
    <t>ИП глава КФХ Влиско Михаил Викторович</t>
  </si>
  <si>
    <t>ИП глава КФХ Гердт Александр Яковлевич</t>
  </si>
  <si>
    <t>ИП глава КФХ Идрисов Ифрат Гамид оглы</t>
  </si>
  <si>
    <t>ИП глава КФХ Калиновский Евгений Викторович</t>
  </si>
  <si>
    <t>Сухобузимский (г.Красноярск)</t>
  </si>
  <si>
    <t>ИП глава КФХ Лебедева Антонина Евгеньевна</t>
  </si>
  <si>
    <t>ИП глава КФХ Молотков Андрей Николаевич</t>
  </si>
  <si>
    <t xml:space="preserve">243500927456 </t>
  </si>
  <si>
    <t>Сухобузимский (г. Лесосибирск)</t>
  </si>
  <si>
    <t>ИП глава КФХ Молотков Владимир Николаевич</t>
  </si>
  <si>
    <t xml:space="preserve">243500916609 </t>
  </si>
  <si>
    <t>ИП глава КФХ Полынцев Николай Владимирович</t>
  </si>
  <si>
    <t xml:space="preserve">245400002130 </t>
  </si>
  <si>
    <t>ИП глава КФХ Сидоренко Елена Андреевна</t>
  </si>
  <si>
    <t>ИП глава КФХ Фукс Андрей Иоганович</t>
  </si>
  <si>
    <t>КФХ Старцева Олега Владимировича</t>
  </si>
  <si>
    <t>2435000867</t>
  </si>
  <si>
    <t>КХ Молоткова Сергея Николаевича</t>
  </si>
  <si>
    <t>2435000810</t>
  </si>
  <si>
    <t>СКПК "Зерно"</t>
  </si>
  <si>
    <t>АО "ЕнисейАгроСоюз"</t>
  </si>
  <si>
    <t>ООО "Объединение АгроЭлита"</t>
  </si>
  <si>
    <t>2435005713</t>
  </si>
  <si>
    <t>ООО "СХП "Дары Малиновки"</t>
  </si>
  <si>
    <t>2435006330</t>
  </si>
  <si>
    <t>СПССПК "Линум"</t>
  </si>
  <si>
    <t>ООО Агрофирма "Бузим"</t>
  </si>
  <si>
    <t>2435005858</t>
  </si>
  <si>
    <t>2466266747</t>
  </si>
  <si>
    <t>ООО Племзавод "Таежный"</t>
  </si>
  <si>
    <t>2435006435</t>
  </si>
  <si>
    <t xml:space="preserve">ООО СХП "Осень" </t>
  </si>
  <si>
    <t>ООО Учхоз "Миндерлинское"</t>
  </si>
  <si>
    <t>2435006322</t>
  </si>
  <si>
    <t>ООО "ТД "Енисейский бройлер"</t>
  </si>
  <si>
    <t>СПК "Искра"</t>
  </si>
  <si>
    <t>2435004981</t>
  </si>
  <si>
    <t>Сухобузимский Итог</t>
  </si>
  <si>
    <t>Тасеевский</t>
  </si>
  <si>
    <t>ИП глава КФХ Алексеев Михаил Васильевич</t>
  </si>
  <si>
    <t>243600819750</t>
  </si>
  <si>
    <t>Индивидуальный предприниматель Гартлиб Анастасия Михайловна</t>
  </si>
  <si>
    <t>ИП глава КФХ Карпутов Николай Иванович</t>
  </si>
  <si>
    <t>243600484494</t>
  </si>
  <si>
    <t>ИП глава КФХ Кирьянова Наталья Сергеевна</t>
  </si>
  <si>
    <t xml:space="preserve">242601453049 </t>
  </si>
  <si>
    <t>ИП глава КФХ Киселева Юлия Юрьевна</t>
  </si>
  <si>
    <t>243601149347</t>
  </si>
  <si>
    <t>ИП глава КФХ Машукова Ирина Ивановна</t>
  </si>
  <si>
    <t>243601237201</t>
  </si>
  <si>
    <t>ИП глава КФХ Пушкарев Сергей Павлович</t>
  </si>
  <si>
    <t>243601530802</t>
  </si>
  <si>
    <t xml:space="preserve">ИП глава КФХ Фроленко Владимир Федорович </t>
  </si>
  <si>
    <t>243600721770</t>
  </si>
  <si>
    <t>ИП глава КФХ Якубович Владимир Владимирович</t>
  </si>
  <si>
    <t>2436003807</t>
  </si>
  <si>
    <t>ООО "Восход"</t>
  </si>
  <si>
    <t>2436001091</t>
  </si>
  <si>
    <t>ООО "Тасеевский элеватор"</t>
  </si>
  <si>
    <t>2436004180</t>
  </si>
  <si>
    <t>ООО "Фаначет"</t>
  </si>
  <si>
    <t>2436000531</t>
  </si>
  <si>
    <t xml:space="preserve">СПК "Возрождение"  </t>
  </si>
  <si>
    <t>2436001870</t>
  </si>
  <si>
    <t>Тасеевский Итог</t>
  </si>
  <si>
    <t>Тюхтетский</t>
  </si>
  <si>
    <t>ИП глава КФХ Ажаров Виктор Анатольевич</t>
  </si>
  <si>
    <t>243800284728</t>
  </si>
  <si>
    <t>ИП глава КФХ Бурцев Андрей Александрович</t>
  </si>
  <si>
    <t>243800354164</t>
  </si>
  <si>
    <t>ИП глава КФХ Никитин Евгений Николаевич</t>
  </si>
  <si>
    <t>243800215805</t>
  </si>
  <si>
    <t>ИП глава КФХ Павлов Николай Константинович</t>
  </si>
  <si>
    <t>243800220869</t>
  </si>
  <si>
    <t>ИП глава КФХ Талаев Михаил Иванович</t>
  </si>
  <si>
    <t>243800007668</t>
  </si>
  <si>
    <t>ИП глава КФХ Тихонов Виктор Александрович</t>
  </si>
  <si>
    <t>243800014880</t>
  </si>
  <si>
    <t>ИП глава КФХ Яковлев Олег Михайлович</t>
  </si>
  <si>
    <t>Тюхтетский Итог</t>
  </si>
  <si>
    <t>Ужурский</t>
  </si>
  <si>
    <t>ИП глава КФХ Агламзянов Сергей Борисович</t>
  </si>
  <si>
    <t>243902492237</t>
  </si>
  <si>
    <t>ИП глава КФХ Амбарян Юрий Шаликоевич</t>
  </si>
  <si>
    <t>243900007975</t>
  </si>
  <si>
    <t>ИП глава КФХ Бацагин Евгений Николаевич</t>
  </si>
  <si>
    <t>243900046646</t>
  </si>
  <si>
    <t>ИП глава КФХ Бесолов Ахсарбек Музаферович</t>
  </si>
  <si>
    <t>ИП глава КФХ Бредихин Юрий Сергеевич</t>
  </si>
  <si>
    <t>ИП глава КФХ Бугорков Дмитрий Анатольевич</t>
  </si>
  <si>
    <t>243902137881</t>
  </si>
  <si>
    <t>ИП глава КФХ Гридюшкин Анатолий Владимирович</t>
  </si>
  <si>
    <t>ИП глава КФХ Дробушевский Марк Иванович</t>
  </si>
  <si>
    <t>ИП глава КФХ Зайферт Евгений Эвальдович</t>
  </si>
  <si>
    <t>243903243360</t>
  </si>
  <si>
    <t>ИП глава КФХ Калугин Олег Ефимович</t>
  </si>
  <si>
    <t>243900780173</t>
  </si>
  <si>
    <t>ИП глава КФХ Панин Евгений Васильевич</t>
  </si>
  <si>
    <t>ИП глава КФХ Полуситов Михаил Михайлович</t>
  </si>
  <si>
    <t>ИП глава КФХ Посконный Валерий Александрович</t>
  </si>
  <si>
    <t xml:space="preserve">243902272200 </t>
  </si>
  <si>
    <t>ИП глава КФХ Степанов Игорь Александрович</t>
  </si>
  <si>
    <t>ИП глава КФХ Тихонов Николай Петрович</t>
  </si>
  <si>
    <t>243901391324</t>
  </si>
  <si>
    <t>ИП глава КФХ Трясин Сергей Васильевич</t>
  </si>
  <si>
    <t>ИП глава КФХ Чернов Вадим Сергеевич</t>
  </si>
  <si>
    <t xml:space="preserve">КХ "Елена" </t>
  </si>
  <si>
    <t>2439000868</t>
  </si>
  <si>
    <t>АО "Искра"</t>
  </si>
  <si>
    <t>2439001597</t>
  </si>
  <si>
    <t xml:space="preserve">АО "Солгон" </t>
  </si>
  <si>
    <t>2439001011</t>
  </si>
  <si>
    <t>ООО "Колос"</t>
  </si>
  <si>
    <t>2439005626</t>
  </si>
  <si>
    <t>ООО "Крестьяне"</t>
  </si>
  <si>
    <t>2439006997</t>
  </si>
  <si>
    <t xml:space="preserve">ООО Агрофирма "Учумская" </t>
  </si>
  <si>
    <t>Ужурский (г. Красноярск)</t>
  </si>
  <si>
    <t>ООО "Чернозем-2020"</t>
  </si>
  <si>
    <t>СПК "Андроновский"</t>
  </si>
  <si>
    <t>2439006034</t>
  </si>
  <si>
    <t>Ужурский Итог</t>
  </si>
  <si>
    <t>Уярский</t>
  </si>
  <si>
    <t>Индивидуальный предприниматель Глущенко Вячеслав Михайлович</t>
  </si>
  <si>
    <t>244001076931</t>
  </si>
  <si>
    <t>ИП глава КФХ Анисимов Сергей Анатольевич</t>
  </si>
  <si>
    <t>244000567609</t>
  </si>
  <si>
    <t>ИП глава КФХ Апонасенко Василий Николаевич</t>
  </si>
  <si>
    <t>244002504604</t>
  </si>
  <si>
    <t>ИП глава КФХ Глущенко Виктор Вячеславович</t>
  </si>
  <si>
    <t>244003098200</t>
  </si>
  <si>
    <t>ИП глава КФХ Евдокимов Александр Николаевич</t>
  </si>
  <si>
    <t>244001343908</t>
  </si>
  <si>
    <t>ИП глава КФХ Ковалев Дмитрий Васильевич</t>
  </si>
  <si>
    <t>244000013512</t>
  </si>
  <si>
    <t>ИП глава КФХ Кононов Игорь Геннадьевич</t>
  </si>
  <si>
    <t>244001426664</t>
  </si>
  <si>
    <t>ИП глава КФХ Миллиев Сохиб Шодиевич</t>
  </si>
  <si>
    <t>246204387326</t>
  </si>
  <si>
    <t>ИП глава КФХ Мукштадт Сергей Владимирович</t>
  </si>
  <si>
    <t>244002343001</t>
  </si>
  <si>
    <t>ИП глава КФХ Наконечный Сергей Владимирович</t>
  </si>
  <si>
    <t>244000411464</t>
  </si>
  <si>
    <t>ИП глава КФХ Соломатов Сергей Николаевич</t>
  </si>
  <si>
    <t>244001056325</t>
  </si>
  <si>
    <t>ИП глава КФХ Стомерс Максим Васильевич</t>
  </si>
  <si>
    <t>244003020130</t>
  </si>
  <si>
    <t xml:space="preserve">ЗАО "Авдинское" </t>
  </si>
  <si>
    <t>2440004754</t>
  </si>
  <si>
    <t>ООО "Джед"</t>
  </si>
  <si>
    <t>2440007071</t>
  </si>
  <si>
    <t>ООО "Кентавр"</t>
  </si>
  <si>
    <t>2440005797</t>
  </si>
  <si>
    <t>ООО "КХ "Голос"</t>
  </si>
  <si>
    <t>2440004987</t>
  </si>
  <si>
    <t>ООО "КХ "Кильчуг"</t>
  </si>
  <si>
    <t>2440005010</t>
  </si>
  <si>
    <t>ООО "КХ "Полесье"</t>
  </si>
  <si>
    <t>2440005370</t>
  </si>
  <si>
    <t>ООО "КХ "Родничок"</t>
  </si>
  <si>
    <t>2440005620</t>
  </si>
  <si>
    <t>ООО "Мария"</t>
  </si>
  <si>
    <t>2440005099</t>
  </si>
  <si>
    <t>ООО "Нектар"</t>
  </si>
  <si>
    <t>2440004306</t>
  </si>
  <si>
    <t>ООО "Новый век"</t>
  </si>
  <si>
    <t>2440005116</t>
  </si>
  <si>
    <t>ООО "ФХ "Раздолье"</t>
  </si>
  <si>
    <t>2440002210</t>
  </si>
  <si>
    <t>ССПК "Новая Авда"</t>
  </si>
  <si>
    <t>ООО "Эдельвейс"</t>
  </si>
  <si>
    <t>2440007018</t>
  </si>
  <si>
    <t>Уярский Итог</t>
  </si>
  <si>
    <t>Шарыповский</t>
  </si>
  <si>
    <t>Индивидуальный предприниматель Рапана Константин Иванович</t>
  </si>
  <si>
    <t>245900324368</t>
  </si>
  <si>
    <t>Индивидуальный предприниматель Руднев Анатолий Степанович</t>
  </si>
  <si>
    <t>244100008611</t>
  </si>
  <si>
    <t>Индивидуальный предприниматель Бондаренко Сергей Николаевич</t>
  </si>
  <si>
    <t>ИП глава КФХ Дроботов Владимир Анатольевич</t>
  </si>
  <si>
    <t>ИП глава КФХ Евтюгин Илья Алексеевич</t>
  </si>
  <si>
    <t>ИП глава КФХ Зарубин Юрий Константинович</t>
  </si>
  <si>
    <t>245900223715</t>
  </si>
  <si>
    <t>ИП глава КФХ Комаров Сергей Александрович</t>
  </si>
  <si>
    <t>ИП глава КФХ Тонких Жанна Владимировна</t>
  </si>
  <si>
    <t>ИП глава КФХ Туркова Татьяна Анатольевна</t>
  </si>
  <si>
    <t>Шарыповский (г. Красноярск)</t>
  </si>
  <si>
    <t>ИП глава КФХ Погребной Андрей Сергеевич</t>
  </si>
  <si>
    <t>СППК "Родниковский"</t>
  </si>
  <si>
    <t>2459015372</t>
  </si>
  <si>
    <t>АО "Алтатское"</t>
  </si>
  <si>
    <t>2441001241</t>
  </si>
  <si>
    <t xml:space="preserve">ЗАО "Авангард" </t>
  </si>
  <si>
    <t>2441000054</t>
  </si>
  <si>
    <t>ООО "Рыбпром"</t>
  </si>
  <si>
    <t>ООО "ТРЭНЭКС"</t>
  </si>
  <si>
    <t>2459014442</t>
  </si>
  <si>
    <t xml:space="preserve">ООО "Фортуна АГРО" </t>
  </si>
  <si>
    <t>2459011547</t>
  </si>
  <si>
    <t>СХПК "Ивановский"</t>
  </si>
  <si>
    <t>Шарыповский Итог</t>
  </si>
  <si>
    <t>Шушенский</t>
  </si>
  <si>
    <t>Индивидуальный предприниматель Лебедев Вадим Юрьевич</t>
  </si>
  <si>
    <t>244202984531</t>
  </si>
  <si>
    <t>ИП глава КФХ Бахтин Денис Сергеевич</t>
  </si>
  <si>
    <t>244202375177</t>
  </si>
  <si>
    <t>ИП глава КФХ Балезин Валерий Александрович</t>
  </si>
  <si>
    <t>244202749672</t>
  </si>
  <si>
    <t>ИП глава КФХ Боровик Павел Васильевич</t>
  </si>
  <si>
    <t>244200746475</t>
  </si>
  <si>
    <t>ИП глава КФХ Быкова Наталья Ивановна</t>
  </si>
  <si>
    <t>ИП глава КФХ Зубарева Наталья Владимировна</t>
  </si>
  <si>
    <t>191002810203</t>
  </si>
  <si>
    <t>ИП глава КФХ Крашенинин Андрей Анатольевич</t>
  </si>
  <si>
    <t>244200069689</t>
  </si>
  <si>
    <t>ИП глава КФХ Мисюрин Олег Владимирович</t>
  </si>
  <si>
    <t>244201758145</t>
  </si>
  <si>
    <t>ИП глава КФХ Светлолобов Николай Борисович</t>
  </si>
  <si>
    <t>244200134049</t>
  </si>
  <si>
    <t>ИП глава КФХ Сотниченко Элиана Николаевна</t>
  </si>
  <si>
    <t>ИП глава КФХ Юдин Алексей Николаевич</t>
  </si>
  <si>
    <t>ИП глава КФХ Юдин Антон Николаевич</t>
  </si>
  <si>
    <t>Индивидуальный предприниматель 
Спирин Василий Николаевич</t>
  </si>
  <si>
    <t>Индивидуальный предприниматель              Бахтина Светлана Сергеевна</t>
  </si>
  <si>
    <t>Индивидуальный предприниматель              Суякин Александр Владимирович</t>
  </si>
  <si>
    <t>Индивидуальный предприниматель Тетерина Евгения Сергеевна</t>
  </si>
  <si>
    <t>Индивидуальный предприниматель Шамрай Иван Юрьевич</t>
  </si>
  <si>
    <t>Индивидуальный предприниматель 
Юдина Татьяна Владимировна</t>
  </si>
  <si>
    <t>КФХ "Фадеево"</t>
  </si>
  <si>
    <t>2442001798</t>
  </si>
  <si>
    <t>ООО "Саянмолоко"</t>
  </si>
  <si>
    <t>АО "Шушенская птицефабрика"</t>
  </si>
  <si>
    <t>2442010344</t>
  </si>
  <si>
    <t>Сельскохозяйственный потребиттельский  смешанный кооператив "Победа"</t>
  </si>
  <si>
    <t>НАУЧНО-ИССЛЕДОВАТЕЛЬСКИЙ СЕЛЕКЦИОННО-СЕМЕНОВОДЧЕСКИЙ СЕЛЬСКОХОЗЯЙСТВЕННЫЙ ПОТРЕБИТЕЛЬСКИЙ СМЕШАННЫЙ КООПЕРАТИВ "ШУШЕНСКИЙ ЦЕНТР СЕЛЕКЦИИ И СЕМЕНОВОДСТВА КАРТОФЕЛЯ И ОВОЩЕЙ"</t>
  </si>
  <si>
    <t xml:space="preserve">ЗАО "Сибирь-1" </t>
  </si>
  <si>
    <t>2442009902</t>
  </si>
  <si>
    <t>Иконников Михаил Викторович</t>
  </si>
  <si>
    <t>Шушенский Итог</t>
  </si>
  <si>
    <t xml:space="preserve">г. Красноярск </t>
  </si>
  <si>
    <t>Индивидуальный предприниматель Калюга Татьяна Владимировна</t>
  </si>
  <si>
    <t>Индивидуальный предприниматель Нусс Евгений Владимирович</t>
  </si>
  <si>
    <t>ФГБНУ "Федеральный исследовательский центр "Красноярский научный центр Сибирского отделения Российской академии наук"</t>
  </si>
  <si>
    <t>НАУЧ</t>
  </si>
  <si>
    <t>прочие</t>
  </si>
  <si>
    <t>ФГБОУ ВО "Красноярский государственный аграрный университет"</t>
  </si>
  <si>
    <t>ООО "Делси"</t>
  </si>
  <si>
    <t>Общество с ограниченной ответственностью "Красноярский комбикормовый завод"</t>
  </si>
  <si>
    <t>организации АПК (ОБ)</t>
  </si>
  <si>
    <t>ООО "Ярхлеб"</t>
  </si>
  <si>
    <t xml:space="preserve">2462055664  </t>
  </si>
  <si>
    <t>ООО "Млада"</t>
  </si>
  <si>
    <t>ООО "Рапс"</t>
  </si>
  <si>
    <t>г. Красноярск</t>
  </si>
  <si>
    <t>ООО "Информационно-Консультационный центр "Енисей"</t>
  </si>
  <si>
    <t xml:space="preserve">Центр компетенций </t>
  </si>
  <si>
    <t>г. Красноярск Итог</t>
  </si>
  <si>
    <t>Общий итог</t>
  </si>
  <si>
    <t>исполнение факт</t>
  </si>
  <si>
    <t>по бюджету НЕ ИЗМЕНЯТЬ</t>
  </si>
  <si>
    <t xml:space="preserve">разница </t>
  </si>
  <si>
    <t>ИП глава КФХ Чжаохун Мария Юрьевна</t>
  </si>
  <si>
    <t>ИП глава КФХ Мужиков Артем Владимирович</t>
  </si>
  <si>
    <t>ИП глава КФХ Багиров Ильгар Нуру оглы</t>
  </si>
  <si>
    <r>
      <t xml:space="preserve">Субсидии на возмещение части </t>
    </r>
    <r>
      <rPr>
        <b/>
        <sz val="18"/>
        <rFont val="Times New Roman"/>
        <family val="1"/>
        <charset val="204"/>
      </rPr>
      <t>прямых понесенных затрат</t>
    </r>
    <r>
      <rPr>
        <sz val="18"/>
        <rFont val="Times New Roman"/>
        <family val="1"/>
        <charset val="204"/>
      </rPr>
      <t xml:space="preserve"> на создание и (или) модернизацию объектов агропромышленного комплекса</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</si>
</sst>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 _₽_-;\-* #,##0.00\ _₽_-;_-* &quot;-&quot;??\ _₽_-;_-@_-"/>
    <numFmt numFmtId="164" formatCode="_-* #,##0.00_р_._-;\-* #,##0.00_р_._-;_-* \-??_р_._-;_-@_-"/>
    <numFmt numFmtId="165" formatCode="_-* #,##0&quot;р.&quot;_-;\-* #,##0&quot;р.&quot;_-;_-* &quot;-&quot;&quot;р.&quot;_-;_-@_-"/>
    <numFmt numFmtId="166" formatCode="&quot;€&quot;#,##0;[Red]\-&quot;€&quot;#,##0"/>
    <numFmt numFmtId="167" formatCode="_-* #,##0_р_._-;\-* #,##0_р_._-;_-* &quot;-&quot;_р_._-;_-@_-"/>
    <numFmt numFmtId="168" formatCode="_-* #,##0.00\ _р_._-;\-* #,##0.00\ _р_._-;_-* &quot;-&quot;??\ _р_._-;_-@_-"/>
    <numFmt numFmtId="169" formatCode="_-* #,##0.00_р_._-;\-* #,##0.00_р_._-;_-* &quot;-&quot;??_р_._-;_-@_-"/>
    <numFmt numFmtId="170" formatCode="_-* #,##0.00_-;\-* #,##0.00_-;_-* &quot;-&quot;??_-;_-@_-"/>
    <numFmt numFmtId="171" formatCode="#,##0.00000"/>
    <numFmt numFmtId="173" formatCode="0.00000"/>
    <numFmt numFmtId="174" formatCode="#,##0.000000"/>
    <numFmt numFmtId="175" formatCode="#,##0.000"/>
    <numFmt numFmtId="176" formatCode="#,##0.0000"/>
    <numFmt numFmtId="177" formatCode="000000"/>
    <numFmt numFmtId="178" formatCode="#,##0.0000000"/>
  </numFmts>
  <fonts count="37" x14ac:knownFonts="1">
    <font>
      <sz val="11"/>
      <color theme="1"/>
      <name val="Calibri"/>
      <scheme val="minor"/>
    </font>
    <font>
      <sz val="11"/>
      <color theme="1"/>
      <name val="Calibri"/>
      <family val="2"/>
      <charset val="204"/>
      <scheme val="minor"/>
    </font>
    <font>
      <sz val="10"/>
      <name val="Arial Cyr"/>
    </font>
    <font>
      <sz val="11"/>
      <name val="Calibri"/>
      <family val="2"/>
      <charset val="204"/>
    </font>
    <font>
      <sz val="11"/>
      <color indexed="65"/>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name val="Calibri"/>
      <family val="2"/>
      <charset val="204"/>
    </font>
    <font>
      <b/>
      <sz val="11"/>
      <color indexed="65"/>
      <name val="Calibri"/>
      <family val="2"/>
      <charset val="204"/>
    </font>
    <font>
      <b/>
      <sz val="18"/>
      <color indexed="56"/>
      <name val="Cambria"/>
      <family val="1"/>
      <charset val="204"/>
    </font>
    <font>
      <sz val="11"/>
      <color indexed="60"/>
      <name val="Calibri"/>
      <family val="2"/>
      <charset val="204"/>
    </font>
    <font>
      <sz val="8"/>
      <name val="Arial"/>
      <family val="2"/>
      <charset val="204"/>
    </font>
    <font>
      <sz val="12"/>
      <color theme="1"/>
      <name val="Times New Roman"/>
      <family val="1"/>
      <charset val="204"/>
    </font>
    <font>
      <sz val="10"/>
      <name val="Times New Roman"/>
      <family val="1"/>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2"/>
      <name val="Calibri"/>
      <family val="2"/>
      <charset val="204"/>
    </font>
    <font>
      <sz val="11"/>
      <color indexed="17"/>
      <name val="Calibri"/>
      <family val="2"/>
      <charset val="204"/>
    </font>
    <font>
      <sz val="14"/>
      <color theme="1"/>
      <name val="Times New Roman"/>
      <family val="1"/>
      <charset val="204"/>
    </font>
    <font>
      <sz val="18"/>
      <name val="Times New Roman"/>
      <family val="1"/>
      <charset val="204"/>
    </font>
    <font>
      <b/>
      <sz val="18"/>
      <name val="Times New Roman"/>
      <family val="1"/>
      <charset val="204"/>
    </font>
    <font>
      <b/>
      <i/>
      <u/>
      <sz val="18"/>
      <name val="Times New Roman"/>
      <family val="1"/>
      <charset val="204"/>
    </font>
    <font>
      <b/>
      <u/>
      <sz val="18"/>
      <name val="Times New Roman"/>
      <family val="1"/>
      <charset val="204"/>
    </font>
    <font>
      <sz val="18"/>
      <color theme="1"/>
      <name val="Times New Roman"/>
      <family val="1"/>
      <charset val="204"/>
    </font>
    <font>
      <sz val="18"/>
      <name val="Calibri"/>
      <family val="2"/>
      <charset val="204"/>
      <scheme val="minor"/>
    </font>
    <font>
      <b/>
      <sz val="18"/>
      <color indexed="2"/>
      <name val="Times New Roman"/>
      <family val="1"/>
      <charset val="204"/>
    </font>
    <font>
      <sz val="11"/>
      <color theme="1"/>
      <name val="Calibri"/>
      <family val="2"/>
      <charset val="204"/>
      <scheme val="minor"/>
    </font>
    <font>
      <b/>
      <sz val="18"/>
      <color theme="1"/>
      <name val="Times New Roman"/>
      <family val="1"/>
      <charset val="204"/>
    </font>
    <font>
      <i/>
      <sz val="18"/>
      <name val="Times New Roman"/>
      <family val="1"/>
      <charset val="204"/>
    </font>
    <font>
      <b/>
      <sz val="9"/>
      <name val="Tahoma"/>
      <family val="2"/>
      <charset val="204"/>
    </font>
    <font>
      <sz val="9"/>
      <name val="Tahoma"/>
      <family val="2"/>
      <charset val="204"/>
    </font>
  </fonts>
  <fills count="21">
    <fill>
      <patternFill patternType="none"/>
    </fill>
    <fill>
      <patternFill patternType="gray125"/>
    </fill>
    <fill>
      <patternFill patternType="solid">
        <fgColor indexed="62"/>
        <bgColor indexed="62"/>
      </patternFill>
    </fill>
    <fill>
      <patternFill patternType="solid">
        <fgColor indexed="2"/>
        <bgColor indexed="2"/>
      </patternFill>
    </fill>
    <fill>
      <patternFill patternType="solid">
        <fgColor indexed="57"/>
        <bgColor indexed="57"/>
      </patternFill>
    </fill>
    <fill>
      <patternFill patternType="solid">
        <fgColor indexed="20"/>
        <bgColor indexed="20"/>
      </patternFill>
    </fill>
    <fill>
      <patternFill patternType="solid">
        <fgColor indexed="49"/>
        <bgColor indexed="49"/>
      </patternFill>
    </fill>
    <fill>
      <patternFill patternType="solid">
        <fgColor indexed="53"/>
        <bgColor indexed="53"/>
      </patternFill>
    </fill>
    <fill>
      <patternFill patternType="solid">
        <fgColor indexed="47"/>
        <bgColor indexed="47"/>
      </patternFill>
    </fill>
    <fill>
      <patternFill patternType="solid">
        <fgColor indexed="22"/>
        <bgColor indexed="22"/>
      </patternFill>
    </fill>
    <fill>
      <patternFill patternType="solid">
        <fgColor indexed="55"/>
        <bgColor indexed="55"/>
      </patternFill>
    </fill>
    <fill>
      <patternFill patternType="solid">
        <fgColor indexed="43"/>
        <bgColor indexed="43"/>
      </patternFill>
    </fill>
    <fill>
      <patternFill patternType="solid">
        <fgColor indexed="45"/>
        <bgColor indexed="45"/>
      </patternFill>
    </fill>
    <fill>
      <patternFill patternType="solid">
        <fgColor indexed="26"/>
        <bgColor indexed="26"/>
      </patternFill>
    </fill>
    <fill>
      <patternFill patternType="solid">
        <fgColor indexed="42"/>
        <bgColor indexed="42"/>
      </patternFill>
    </fill>
    <fill>
      <patternFill patternType="solid">
        <fgColor theme="3" tint="0.79998168889431442"/>
        <bgColor theme="3" tint="0.79998168889431442"/>
      </patternFill>
    </fill>
    <fill>
      <patternFill patternType="solid">
        <fgColor theme="0"/>
        <bgColor theme="0"/>
      </patternFill>
    </fill>
    <fill>
      <patternFill patternType="solid">
        <fgColor theme="4" tint="0.59999389629810485"/>
        <bgColor theme="4" tint="0.59999389629810485"/>
      </patternFill>
    </fill>
    <fill>
      <patternFill patternType="solid">
        <fgColor theme="3" tint="0.79998168889431442"/>
        <bgColor theme="4" tint="0.59999389629810485"/>
      </patternFill>
    </fill>
    <fill>
      <patternFill patternType="solid">
        <fgColor indexed="65"/>
      </patternFill>
    </fill>
    <fill>
      <patternFill patternType="solid">
        <fgColor theme="3" tint="0.59999389629810485"/>
        <bgColor theme="3" tint="0.59999389629810485"/>
      </patternFill>
    </fill>
  </fills>
  <borders count="5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s>
  <cellStyleXfs count="1094">
    <xf numFmtId="0" fontId="0" fillId="0" borderId="0"/>
    <xf numFmtId="0" fontId="2" fillId="0" borderId="0"/>
    <xf numFmtId="0" fontId="3" fillId="0" borderId="0"/>
    <xf numFmtId="0" fontId="3" fillId="0" borderId="0"/>
    <xf numFmtId="164" fontId="2" fillId="0" borderId="0"/>
    <xf numFmtId="0" fontId="4" fillId="2" borderId="0" applyNumberFormat="0" applyBorder="0" applyProtection="0"/>
    <xf numFmtId="0" fontId="4" fillId="3" borderId="0" applyNumberFormat="0" applyBorder="0" applyProtection="0"/>
    <xf numFmtId="0" fontId="4" fillId="4" borderId="0" applyNumberFormat="0" applyBorder="0" applyProtection="0"/>
    <xf numFmtId="0" fontId="4" fillId="5" borderId="0" applyNumberFormat="0" applyBorder="0" applyProtection="0"/>
    <xf numFmtId="0" fontId="4" fillId="6" borderId="0" applyNumberFormat="0" applyBorder="0" applyProtection="0"/>
    <xf numFmtId="0" fontId="4" fillId="7" borderId="0" applyNumberFormat="0" applyBorder="0" applyProtection="0"/>
    <xf numFmtId="0" fontId="5" fillId="8" borderId="1" applyNumberFormat="0" applyProtection="0"/>
    <xf numFmtId="0" fontId="6" fillId="9" borderId="2" applyNumberFormat="0" applyProtection="0"/>
    <xf numFmtId="0" fontId="7" fillId="9" borderId="1" applyNumberFormat="0" applyProtection="0"/>
    <xf numFmtId="165" fontId="2" fillId="0" borderId="0" applyFont="0" applyFill="0" applyBorder="0" applyProtection="0"/>
    <xf numFmtId="166" fontId="8" fillId="0" borderId="0" applyFont="0" applyFill="0" applyBorder="0" applyProtection="0"/>
    <xf numFmtId="166" fontId="8" fillId="0" borderId="0" applyFont="0" applyFill="0" applyBorder="0" applyProtection="0"/>
    <xf numFmtId="0" fontId="8" fillId="0" borderId="0" applyFont="0" applyFill="0" applyBorder="0" applyProtection="0"/>
    <xf numFmtId="0" fontId="9" fillId="0" borderId="3" applyNumberFormat="0" applyFill="0" applyProtection="0"/>
    <xf numFmtId="0" fontId="10" fillId="0" borderId="4" applyNumberFormat="0" applyFill="0" applyProtection="0"/>
    <xf numFmtId="0" fontId="11" fillId="0" borderId="5" applyNumberFormat="0" applyFill="0" applyProtection="0"/>
    <xf numFmtId="0" fontId="11" fillId="0" borderId="0" applyNumberFormat="0" applyFill="0" applyBorder="0" applyProtection="0"/>
    <xf numFmtId="0" fontId="12" fillId="0" borderId="6" applyNumberFormat="0" applyFill="0" applyProtection="0"/>
    <xf numFmtId="0" fontId="12" fillId="0" borderId="6" applyNumberFormat="0" applyFill="0" applyProtection="0"/>
    <xf numFmtId="0" fontId="13" fillId="10" borderId="7" applyNumberFormat="0" applyProtection="0"/>
    <xf numFmtId="0" fontId="14" fillId="0" borderId="0" applyNumberFormat="0" applyFill="0" applyBorder="0" applyProtection="0"/>
    <xf numFmtId="0" fontId="15" fillId="11" borderId="0" applyNumberFormat="0" applyBorder="0" applyProtection="0"/>
    <xf numFmtId="0" fontId="2" fillId="0" borderId="0"/>
    <xf numFmtId="0" fontId="32" fillId="0" borderId="0"/>
    <xf numFmtId="0" fontId="32" fillId="0" borderId="0"/>
    <xf numFmtId="0" fontId="32" fillId="0" borderId="0"/>
    <xf numFmtId="0" fontId="2" fillId="0" borderId="0"/>
    <xf numFmtId="0" fontId="2" fillId="0" borderId="0"/>
    <xf numFmtId="0" fontId="32" fillId="0" borderId="0"/>
    <xf numFmtId="0" fontId="32" fillId="0" borderId="0"/>
    <xf numFmtId="0" fontId="32" fillId="0" borderId="0"/>
    <xf numFmtId="0" fontId="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8" fillId="0" borderId="0"/>
    <xf numFmtId="0" fontId="32" fillId="0" borderId="0"/>
    <xf numFmtId="0" fontId="8" fillId="0" borderId="0"/>
    <xf numFmtId="0" fontId="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8"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 fillId="0" borderId="0"/>
    <xf numFmtId="0" fontId="32" fillId="0" borderId="0"/>
    <xf numFmtId="0" fontId="32" fillId="0" borderId="0"/>
    <xf numFmtId="0" fontId="2" fillId="0" borderId="0"/>
    <xf numFmtId="0" fontId="32" fillId="0" borderId="0"/>
    <xf numFmtId="0" fontId="32" fillId="0" borderId="0"/>
    <xf numFmtId="0" fontId="32" fillId="0" borderId="0"/>
    <xf numFmtId="0" fontId="16"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 fillId="0" borderId="0"/>
    <xf numFmtId="0" fontId="8"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8"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7" fillId="0" borderId="0"/>
    <xf numFmtId="0" fontId="8" fillId="0" borderId="0"/>
    <xf numFmtId="0" fontId="8" fillId="0" borderId="0"/>
    <xf numFmtId="0" fontId="32" fillId="0" borderId="0"/>
    <xf numFmtId="0" fontId="32" fillId="0" borderId="0"/>
    <xf numFmtId="0" fontId="16"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 fillId="0" borderId="0"/>
    <xf numFmtId="0" fontId="2" fillId="0" borderId="0"/>
    <xf numFmtId="0" fontId="2" fillId="0" borderId="0"/>
    <xf numFmtId="0" fontId="32" fillId="0" borderId="0"/>
    <xf numFmtId="0" fontId="32" fillId="0" borderId="0"/>
    <xf numFmtId="0" fontId="32" fillId="0" borderId="0"/>
    <xf numFmtId="0" fontId="2" fillId="0" borderId="0"/>
    <xf numFmtId="0" fontId="32" fillId="0" borderId="0"/>
    <xf numFmtId="0" fontId="32" fillId="0" borderId="0"/>
    <xf numFmtId="0" fontId="32" fillId="0" borderId="0"/>
    <xf numFmtId="0" fontId="2" fillId="0" borderId="0"/>
    <xf numFmtId="0" fontId="18" fillId="0" borderId="0"/>
    <xf numFmtId="0" fontId="19" fillId="12" borderId="0" applyNumberFormat="0" applyBorder="0" applyProtection="0"/>
    <xf numFmtId="0" fontId="20" fillId="0" borderId="0" applyNumberFormat="0" applyFill="0" applyBorder="0" applyProtection="0"/>
    <xf numFmtId="0" fontId="2" fillId="13" borderId="8" applyNumberFormat="0" applyFont="0" applyProtection="0"/>
    <xf numFmtId="9" fontId="2" fillId="0" borderId="0" applyFont="0" applyFill="0" applyBorder="0" applyProtection="0"/>
    <xf numFmtId="9" fontId="3" fillId="0" borderId="0" applyFont="0" applyFill="0" applyBorder="0" applyProtection="0"/>
    <xf numFmtId="9" fontId="3" fillId="0" borderId="0" applyFont="0" applyFill="0" applyBorder="0" applyProtection="0"/>
    <xf numFmtId="0" fontId="21" fillId="0" borderId="9" applyNumberFormat="0" applyFill="0" applyProtection="0"/>
    <xf numFmtId="0" fontId="22" fillId="0" borderId="0" applyNumberFormat="0" applyFill="0" applyBorder="0" applyProtection="0"/>
    <xf numFmtId="43" fontId="32" fillId="0" borderId="0" applyFont="0" applyFill="0" applyBorder="0" applyProtection="0"/>
    <xf numFmtId="167" fontId="2" fillId="0" borderId="0" applyFont="0" applyFill="0" applyBorder="0" applyProtection="0"/>
    <xf numFmtId="167" fontId="32" fillId="0" borderId="0" applyFont="0" applyFill="0" applyBorder="0" applyProtection="0"/>
    <xf numFmtId="167" fontId="32" fillId="0" borderId="0" applyFont="0" applyFill="0" applyBorder="0" applyProtection="0"/>
    <xf numFmtId="167" fontId="32" fillId="0" borderId="0" applyFont="0" applyFill="0" applyBorder="0" applyProtection="0"/>
    <xf numFmtId="167" fontId="3" fillId="0" borderId="0" applyFont="0" applyFill="0" applyBorder="0" applyProtection="0"/>
    <xf numFmtId="167" fontId="3" fillId="0" borderId="0" applyFont="0" applyFill="0" applyBorder="0" applyProtection="0"/>
    <xf numFmtId="167" fontId="2" fillId="0" borderId="0" applyFont="0" applyFill="0" applyBorder="0" applyProtection="0"/>
    <xf numFmtId="167" fontId="2" fillId="0" borderId="0" applyFont="0" applyFill="0" applyBorder="0" applyProtection="0"/>
    <xf numFmtId="168" fontId="2" fillId="0" borderId="0" applyFont="0" applyFill="0" applyBorder="0" applyProtection="0"/>
    <xf numFmtId="43" fontId="32" fillId="0" borderId="0" applyFont="0" applyFill="0" applyBorder="0" applyProtection="0"/>
    <xf numFmtId="43" fontId="3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9" fontId="2" fillId="0" borderId="0" applyFont="0" applyFill="0" applyBorder="0" applyProtection="0"/>
    <xf numFmtId="169" fontId="8" fillId="0" borderId="0" applyFont="0" applyFill="0" applyBorder="0" applyProtection="0"/>
    <xf numFmtId="169" fontId="8"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43" fontId="32" fillId="0" borderId="0" applyFont="0" applyFill="0" applyBorder="0" applyProtection="0"/>
    <xf numFmtId="168" fontId="2" fillId="0" borderId="0" applyFont="0" applyFill="0" applyBorder="0" applyProtection="0"/>
    <xf numFmtId="43" fontId="32" fillId="0" borderId="0" applyFont="0" applyFill="0" applyBorder="0" applyProtection="0"/>
    <xf numFmtId="43" fontId="3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9"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9"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9"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70" fontId="32" fillId="0" borderId="0" applyFont="0" applyFill="0" applyBorder="0" applyProtection="0"/>
    <xf numFmtId="168" fontId="2" fillId="0" borderId="0" applyFont="0" applyFill="0" applyBorder="0" applyProtection="0"/>
    <xf numFmtId="170" fontId="32" fillId="0" borderId="0" applyFont="0" applyFill="0" applyBorder="0" applyProtection="0"/>
    <xf numFmtId="170" fontId="3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168" fontId="2" fillId="0" borderId="0" applyFont="0" applyFill="0" applyBorder="0" applyProtection="0"/>
    <xf numFmtId="43" fontId="3" fillId="0" borderId="0" applyFont="0" applyFill="0" applyBorder="0" applyProtection="0"/>
    <xf numFmtId="168" fontId="2" fillId="0" borderId="0" applyFont="0" applyFill="0" applyBorder="0" applyProtection="0"/>
    <xf numFmtId="43" fontId="3" fillId="0" borderId="0" applyFont="0" applyFill="0" applyBorder="0" applyProtection="0"/>
    <xf numFmtId="168" fontId="2" fillId="0" borderId="0" applyFont="0" applyFill="0" applyBorder="0" applyProtection="0"/>
    <xf numFmtId="43" fontId="32" fillId="0" borderId="0" applyFont="0" applyFill="0" applyBorder="0" applyProtection="0"/>
    <xf numFmtId="43" fontId="32" fillId="0" borderId="0" applyFont="0" applyFill="0" applyBorder="0" applyProtection="0"/>
    <xf numFmtId="43" fontId="32" fillId="0" borderId="0" applyFont="0" applyFill="0" applyBorder="0" applyProtection="0"/>
    <xf numFmtId="43" fontId="32" fillId="0" borderId="0" applyFont="0" applyFill="0" applyBorder="0" applyProtection="0"/>
    <xf numFmtId="43" fontId="32" fillId="0" borderId="0" applyFont="0" applyFill="0" applyBorder="0" applyProtection="0"/>
    <xf numFmtId="43" fontId="32" fillId="0" borderId="0" applyFont="0" applyFill="0" applyBorder="0" applyProtection="0"/>
    <xf numFmtId="43" fontId="32" fillId="0" borderId="0" applyFont="0" applyFill="0" applyBorder="0" applyProtection="0"/>
    <xf numFmtId="43" fontId="32" fillId="0" borderId="0" applyFont="0" applyFill="0" applyBorder="0" applyProtection="0"/>
    <xf numFmtId="43" fontId="32" fillId="0" borderId="0" applyFont="0" applyFill="0" applyBorder="0" applyProtection="0"/>
    <xf numFmtId="0" fontId="23" fillId="14" borderId="0" applyNumberFormat="0" applyBorder="0" applyProtection="0"/>
    <xf numFmtId="0" fontId="1" fillId="0" borderId="0"/>
    <xf numFmtId="0" fontId="1" fillId="0" borderId="0"/>
    <xf numFmtId="0" fontId="1" fillId="0" borderId="0"/>
    <xf numFmtId="0" fontId="1" fillId="0" borderId="0"/>
  </cellStyleXfs>
  <cellXfs count="289">
    <xf numFmtId="0" fontId="0" fillId="0" borderId="0" xfId="0"/>
    <xf numFmtId="0" fontId="25" fillId="0" borderId="0" xfId="0" applyFont="1"/>
    <xf numFmtId="0" fontId="25" fillId="0" borderId="0" xfId="0" applyFont="1" applyAlignment="1">
      <alignment horizontal="left"/>
    </xf>
    <xf numFmtId="49" fontId="25" fillId="0" borderId="0" xfId="0" applyNumberFormat="1" applyFont="1" applyAlignment="1">
      <alignment horizontal="left"/>
    </xf>
    <xf numFmtId="1" fontId="25" fillId="0" borderId="0" xfId="967" applyNumberFormat="1" applyFont="1" applyAlignment="1">
      <alignment horizontal="center" vertical="center"/>
    </xf>
    <xf numFmtId="0" fontId="24" fillId="0" borderId="0" xfId="0" applyFont="1" applyAlignment="1">
      <alignment horizontal="center"/>
    </xf>
    <xf numFmtId="49" fontId="26" fillId="0" borderId="0" xfId="0" applyNumberFormat="1" applyFont="1" applyAlignment="1">
      <alignment horizontal="left"/>
    </xf>
    <xf numFmtId="4" fontId="25" fillId="0" borderId="0" xfId="0" applyNumberFormat="1" applyFont="1"/>
    <xf numFmtId="171" fontId="25" fillId="0" borderId="0" xfId="0" applyNumberFormat="1" applyFont="1"/>
    <xf numFmtId="2" fontId="25" fillId="0" borderId="0" xfId="0" applyNumberFormat="1" applyFont="1"/>
    <xf numFmtId="0" fontId="25" fillId="0" borderId="0" xfId="0" applyFont="1" applyAlignment="1">
      <alignment horizontal="center"/>
    </xf>
    <xf numFmtId="0" fontId="26" fillId="0" borderId="11" xfId="0" applyFont="1" applyBorder="1" applyAlignment="1">
      <alignment vertical="center"/>
    </xf>
    <xf numFmtId="0" fontId="26" fillId="0" borderId="12" xfId="0" applyFont="1" applyBorder="1" applyAlignment="1">
      <alignment vertical="center"/>
    </xf>
    <xf numFmtId="0" fontId="26" fillId="0" borderId="12" xfId="0" applyFont="1" applyBorder="1" applyAlignment="1">
      <alignment horizontal="center" vertical="center"/>
    </xf>
    <xf numFmtId="0" fontId="26" fillId="0" borderId="13" xfId="0" applyFont="1" applyBorder="1" applyAlignment="1">
      <alignment vertical="center"/>
    </xf>
    <xf numFmtId="0" fontId="27" fillId="0" borderId="12" xfId="0" applyFont="1" applyBorder="1" applyAlignment="1">
      <alignment vertical="center"/>
    </xf>
    <xf numFmtId="4" fontId="27" fillId="0" borderId="12" xfId="0" applyNumberFormat="1" applyFont="1" applyBorder="1" applyAlignment="1">
      <alignment vertical="center" wrapText="1"/>
    </xf>
    <xf numFmtId="0" fontId="27" fillId="0" borderId="12" xfId="0" applyFont="1" applyBorder="1" applyAlignment="1">
      <alignment horizontal="center" vertical="center"/>
    </xf>
    <xf numFmtId="0" fontId="28" fillId="0" borderId="12" xfId="0" applyFont="1" applyBorder="1" applyAlignment="1">
      <alignment vertical="center"/>
    </xf>
    <xf numFmtId="4" fontId="27" fillId="0" borderId="11" xfId="0" applyNumberFormat="1" applyFont="1" applyBorder="1" applyAlignment="1">
      <alignment vertical="center" wrapText="1"/>
    </xf>
    <xf numFmtId="4" fontId="27" fillId="0" borderId="13" xfId="0" applyNumberFormat="1" applyFont="1" applyBorder="1" applyAlignment="1">
      <alignment vertical="center" wrapText="1"/>
    </xf>
    <xf numFmtId="0" fontId="28" fillId="0" borderId="0" xfId="0" applyFont="1" applyAlignment="1">
      <alignment horizontal="center" vertical="center"/>
    </xf>
    <xf numFmtId="0" fontId="27" fillId="0" borderId="13" xfId="0" applyFont="1" applyBorder="1" applyAlignment="1">
      <alignment vertical="center"/>
    </xf>
    <xf numFmtId="0" fontId="28" fillId="0" borderId="11" xfId="0" applyFont="1" applyBorder="1" applyAlignment="1">
      <alignment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25" fillId="0" borderId="45" xfId="0" applyFont="1" applyBorder="1" applyAlignment="1">
      <alignment horizontal="center" vertical="center" wrapText="1"/>
    </xf>
    <xf numFmtId="4" fontId="25" fillId="0" borderId="45" xfId="0" applyNumberFormat="1" applyFont="1" applyBorder="1" applyAlignment="1">
      <alignment horizontal="center" vertical="center" wrapText="1"/>
    </xf>
    <xf numFmtId="4" fontId="25" fillId="15" borderId="45" xfId="0" applyNumberFormat="1" applyFont="1" applyFill="1" applyBorder="1" applyAlignment="1">
      <alignment horizontal="center" vertical="center" wrapText="1"/>
    </xf>
    <xf numFmtId="2" fontId="25" fillId="15" borderId="45" xfId="0" applyNumberFormat="1" applyFont="1" applyFill="1" applyBorder="1" applyAlignment="1">
      <alignment horizontal="center" vertical="center" wrapText="1"/>
    </xf>
    <xf numFmtId="4" fontId="25" fillId="0" borderId="43" xfId="0" applyNumberFormat="1" applyFont="1" applyBorder="1" applyAlignment="1">
      <alignment horizontal="center" vertical="center" wrapText="1"/>
    </xf>
    <xf numFmtId="0" fontId="25" fillId="15" borderId="45" xfId="0" applyFont="1" applyFill="1" applyBorder="1" applyAlignment="1">
      <alignment horizontal="center" vertical="center" wrapText="1"/>
    </xf>
    <xf numFmtId="0" fontId="25" fillId="0" borderId="43" xfId="0" applyFont="1" applyBorder="1" applyAlignment="1">
      <alignment horizontal="center" vertical="center" wrapText="1"/>
    </xf>
    <xf numFmtId="4" fontId="25" fillId="0" borderId="50" xfId="0" applyNumberFormat="1" applyFont="1" applyBorder="1" applyAlignment="1">
      <alignment horizontal="center" vertical="center" wrapText="1"/>
    </xf>
    <xf numFmtId="0" fontId="25" fillId="0" borderId="20" xfId="0" applyFont="1" applyBorder="1" applyAlignment="1">
      <alignment horizontal="center" wrapText="1"/>
    </xf>
    <xf numFmtId="0" fontId="25" fillId="0" borderId="20" xfId="957" applyFont="1" applyBorder="1" applyAlignment="1">
      <alignment wrapText="1"/>
    </xf>
    <xf numFmtId="49" fontId="26" fillId="0" borderId="20" xfId="0" applyNumberFormat="1" applyFont="1" applyBorder="1" applyAlignment="1">
      <alignment horizontal="left" vertical="center" wrapText="1"/>
    </xf>
    <xf numFmtId="1" fontId="26" fillId="0" borderId="17" xfId="967" applyNumberFormat="1" applyFont="1" applyBorder="1" applyAlignment="1">
      <alignment horizontal="center" vertical="center" wrapText="1"/>
    </xf>
    <xf numFmtId="0" fontId="24" fillId="0" borderId="20" xfId="0" applyFont="1" applyBorder="1" applyAlignment="1">
      <alignment horizontal="center"/>
    </xf>
    <xf numFmtId="49" fontId="26" fillId="0" borderId="19" xfId="0" applyNumberFormat="1" applyFont="1" applyBorder="1" applyAlignment="1">
      <alignment horizontal="left" vertical="center" wrapText="1"/>
    </xf>
    <xf numFmtId="4" fontId="26" fillId="15" borderId="20" xfId="0" applyNumberFormat="1" applyFont="1" applyFill="1" applyBorder="1" applyAlignment="1">
      <alignment horizontal="right" vertical="center" wrapText="1"/>
    </xf>
    <xf numFmtId="4" fontId="26" fillId="0" borderId="20" xfId="0" applyNumberFormat="1" applyFont="1" applyBorder="1" applyAlignment="1">
      <alignment horizontal="right" vertical="center" wrapText="1"/>
    </xf>
    <xf numFmtId="171" fontId="26" fillId="15" borderId="20" xfId="0" applyNumberFormat="1" applyFont="1" applyFill="1" applyBorder="1" applyAlignment="1">
      <alignment horizontal="right" vertical="center" wrapText="1"/>
    </xf>
    <xf numFmtId="171" fontId="26" fillId="0" borderId="20" xfId="0" applyNumberFormat="1" applyFont="1" applyBorder="1" applyAlignment="1">
      <alignment horizontal="right" vertical="center" wrapText="1"/>
    </xf>
    <xf numFmtId="2" fontId="26" fillId="15" borderId="20" xfId="0" applyNumberFormat="1" applyFont="1" applyFill="1" applyBorder="1" applyAlignment="1">
      <alignment horizontal="right" vertical="center" wrapText="1"/>
    </xf>
    <xf numFmtId="4" fontId="26" fillId="0" borderId="17" xfId="0" applyNumberFormat="1" applyFont="1" applyBorder="1" applyAlignment="1">
      <alignment horizontal="right" vertical="center" wrapText="1"/>
    </xf>
    <xf numFmtId="0" fontId="25" fillId="15" borderId="10"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15" borderId="20" xfId="0" applyFont="1" applyFill="1" applyBorder="1" applyAlignment="1">
      <alignment horizontal="center" vertical="center" wrapText="1"/>
    </xf>
    <xf numFmtId="0" fontId="25" fillId="0" borderId="20" xfId="0" applyFont="1" applyBorder="1" applyAlignment="1">
      <alignment horizontal="center" vertical="center" wrapText="1"/>
    </xf>
    <xf numFmtId="175" fontId="26" fillId="0" borderId="20" xfId="0" applyNumberFormat="1" applyFont="1" applyBorder="1" applyAlignment="1">
      <alignment horizontal="right" vertical="center" wrapText="1"/>
    </xf>
    <xf numFmtId="0" fontId="25" fillId="15" borderId="17" xfId="0" applyFont="1" applyFill="1" applyBorder="1" applyAlignment="1">
      <alignment horizontal="center" vertical="center" wrapText="1"/>
    </xf>
    <xf numFmtId="0" fontId="25" fillId="0" borderId="17" xfId="0" applyFont="1" applyBorder="1" applyAlignment="1">
      <alignment horizontal="center" vertical="center" wrapText="1"/>
    </xf>
    <xf numFmtId="0" fontId="25" fillId="0" borderId="10" xfId="0" applyFont="1" applyBorder="1" applyAlignment="1">
      <alignment wrapText="1"/>
    </xf>
    <xf numFmtId="0" fontId="25" fillId="0" borderId="10" xfId="0" applyFont="1" applyBorder="1" applyAlignment="1">
      <alignment horizontal="left" wrapText="1"/>
    </xf>
    <xf numFmtId="49" fontId="25" fillId="0" borderId="10" xfId="0" applyNumberFormat="1" applyFont="1" applyBorder="1" applyAlignment="1">
      <alignment horizontal="center" wrapText="1"/>
    </xf>
    <xf numFmtId="1" fontId="25" fillId="0" borderId="15" xfId="967" applyNumberFormat="1" applyFont="1" applyBorder="1" applyAlignment="1">
      <alignment horizontal="center" wrapText="1"/>
    </xf>
    <xf numFmtId="0" fontId="29" fillId="0" borderId="10" xfId="0" applyFont="1" applyBorder="1" applyAlignment="1">
      <alignment horizontal="center"/>
    </xf>
    <xf numFmtId="171" fontId="26" fillId="0" borderId="16" xfId="0" applyNumberFormat="1" applyFont="1" applyBorder="1" applyAlignment="1">
      <alignment horizontal="right" wrapText="1"/>
    </xf>
    <xf numFmtId="171" fontId="25" fillId="15" borderId="10" xfId="0" applyNumberFormat="1" applyFont="1" applyFill="1" applyBorder="1" applyAlignment="1">
      <alignment horizontal="right" wrapText="1"/>
    </xf>
    <xf numFmtId="171" fontId="25" fillId="0" borderId="10" xfId="0" applyNumberFormat="1" applyFont="1" applyBorder="1" applyAlignment="1">
      <alignment horizontal="right" wrapText="1"/>
    </xf>
    <xf numFmtId="171" fontId="25" fillId="18" borderId="10" xfId="0" applyNumberFormat="1" applyFont="1" applyFill="1" applyBorder="1" applyAlignment="1">
      <alignment horizontal="right" wrapText="1"/>
    </xf>
    <xf numFmtId="171" fontId="25" fillId="0" borderId="15" xfId="0" applyNumberFormat="1" applyFont="1" applyBorder="1" applyAlignment="1">
      <alignment horizontal="right" wrapText="1"/>
    </xf>
    <xf numFmtId="171" fontId="25" fillId="18" borderId="10" xfId="0" applyNumberFormat="1" applyFont="1" applyFill="1" applyBorder="1" applyAlignment="1">
      <alignment horizontal="right"/>
    </xf>
    <xf numFmtId="171" fontId="25" fillId="0" borderId="10" xfId="0" applyNumberFormat="1" applyFont="1" applyBorder="1" applyAlignment="1">
      <alignment horizontal="right"/>
    </xf>
    <xf numFmtId="171" fontId="25" fillId="15" borderId="15" xfId="0" applyNumberFormat="1" applyFont="1" applyFill="1" applyBorder="1" applyAlignment="1">
      <alignment horizontal="right" wrapText="1"/>
    </xf>
    <xf numFmtId="171" fontId="25" fillId="0" borderId="15" xfId="0" applyNumberFormat="1" applyFont="1" applyBorder="1" applyAlignment="1">
      <alignment horizontal="right"/>
    </xf>
    <xf numFmtId="49" fontId="25" fillId="0" borderId="0" xfId="0" applyNumberFormat="1" applyFont="1" applyAlignment="1">
      <alignment horizontal="center"/>
    </xf>
    <xf numFmtId="0" fontId="25" fillId="0" borderId="10" xfId="957" applyFont="1" applyBorder="1" applyAlignment="1">
      <alignment wrapText="1"/>
    </xf>
    <xf numFmtId="171" fontId="25" fillId="15" borderId="10" xfId="0" applyNumberFormat="1" applyFont="1" applyFill="1" applyBorder="1" applyAlignment="1">
      <alignment horizontal="right"/>
    </xf>
    <xf numFmtId="171" fontId="25" fillId="15" borderId="15" xfId="0" applyNumberFormat="1" applyFont="1" applyFill="1" applyBorder="1" applyAlignment="1">
      <alignment horizontal="right"/>
    </xf>
    <xf numFmtId="49" fontId="25" fillId="0" borderId="10" xfId="0" applyNumberFormat="1" applyFont="1" applyBorder="1" applyAlignment="1">
      <alignment horizontal="left" wrapText="1"/>
    </xf>
    <xf numFmtId="1" fontId="25" fillId="0" borderId="15" xfId="967" applyNumberFormat="1" applyFont="1" applyBorder="1" applyAlignment="1" applyProtection="1">
      <alignment horizontal="center" wrapText="1"/>
      <protection locked="0"/>
    </xf>
    <xf numFmtId="171" fontId="25" fillId="16" borderId="10" xfId="0" applyNumberFormat="1" applyFont="1" applyFill="1" applyBorder="1" applyAlignment="1">
      <alignment horizontal="right"/>
    </xf>
    <xf numFmtId="0" fontId="25" fillId="0" borderId="15" xfId="334" applyFont="1" applyBorder="1" applyAlignment="1">
      <alignment horizontal="center"/>
    </xf>
    <xf numFmtId="0" fontId="25" fillId="16" borderId="10" xfId="0" applyFont="1" applyFill="1" applyBorder="1" applyAlignment="1">
      <alignment wrapText="1"/>
    </xf>
    <xf numFmtId="0" fontId="25" fillId="16" borderId="10" xfId="957" applyFont="1" applyFill="1" applyBorder="1" applyAlignment="1">
      <alignment wrapText="1"/>
    </xf>
    <xf numFmtId="1" fontId="25" fillId="0" borderId="10" xfId="967" applyNumberFormat="1" applyFont="1" applyBorder="1" applyAlignment="1">
      <alignment horizontal="center" wrapText="1"/>
    </xf>
    <xf numFmtId="0" fontId="26" fillId="0" borderId="0" xfId="0" applyFont="1"/>
    <xf numFmtId="0" fontId="26" fillId="18" borderId="10" xfId="957" applyFont="1" applyFill="1" applyBorder="1" applyAlignment="1">
      <alignment wrapText="1"/>
    </xf>
    <xf numFmtId="49" fontId="26" fillId="18" borderId="10" xfId="0" applyNumberFormat="1" applyFont="1" applyFill="1" applyBorder="1" applyAlignment="1">
      <alignment horizontal="center" wrapText="1"/>
    </xf>
    <xf numFmtId="1" fontId="26" fillId="18" borderId="10" xfId="967" applyNumberFormat="1" applyFont="1" applyFill="1" applyBorder="1" applyAlignment="1">
      <alignment horizontal="center" wrapText="1"/>
    </xf>
    <xf numFmtId="1" fontId="26" fillId="18" borderId="20" xfId="967" applyNumberFormat="1" applyFont="1" applyFill="1" applyBorder="1" applyAlignment="1">
      <alignment horizontal="center" wrapText="1"/>
    </xf>
    <xf numFmtId="171" fontId="26" fillId="18" borderId="10" xfId="0" applyNumberFormat="1" applyFont="1" applyFill="1" applyBorder="1" applyAlignment="1">
      <alignment horizontal="right"/>
    </xf>
    <xf numFmtId="3" fontId="25" fillId="0" borderId="10" xfId="957" applyNumberFormat="1" applyFont="1" applyBorder="1"/>
    <xf numFmtId="0" fontId="25" fillId="0" borderId="10" xfId="958" applyFont="1" applyBorder="1" applyAlignment="1">
      <alignment horizontal="left" wrapText="1"/>
    </xf>
    <xf numFmtId="171" fontId="26" fillId="0" borderId="10" xfId="0" applyNumberFormat="1" applyFont="1" applyBorder="1" applyAlignment="1">
      <alignment horizontal="right" wrapText="1"/>
    </xf>
    <xf numFmtId="0" fontId="25" fillId="16" borderId="10" xfId="958" applyFont="1" applyFill="1" applyBorder="1" applyAlignment="1">
      <alignment horizontal="left" wrapText="1"/>
    </xf>
    <xf numFmtId="3" fontId="25" fillId="0" borderId="10" xfId="957" applyNumberFormat="1" applyFont="1" applyBorder="1" applyAlignment="1">
      <alignment horizontal="left" wrapText="1"/>
    </xf>
    <xf numFmtId="3" fontId="26" fillId="18" borderId="10" xfId="957" applyNumberFormat="1" applyFont="1" applyFill="1" applyBorder="1"/>
    <xf numFmtId="3" fontId="26" fillId="18" borderId="10" xfId="957" applyNumberFormat="1" applyFont="1" applyFill="1" applyBorder="1" applyAlignment="1">
      <alignment horizontal="left" wrapText="1"/>
    </xf>
    <xf numFmtId="171" fontId="26" fillId="18" borderId="10" xfId="0" applyNumberFormat="1" applyFont="1" applyFill="1" applyBorder="1" applyAlignment="1">
      <alignment horizontal="right" wrapText="1"/>
    </xf>
    <xf numFmtId="0" fontId="25" fillId="0" borderId="10" xfId="0" applyFont="1" applyBorder="1"/>
    <xf numFmtId="1" fontId="25" fillId="0" borderId="10" xfId="967" applyNumberFormat="1" applyFont="1" applyBorder="1" applyAlignment="1">
      <alignment horizontal="center"/>
    </xf>
    <xf numFmtId="3" fontId="25" fillId="0" borderId="10" xfId="957" applyNumberFormat="1" applyFont="1" applyBorder="1" applyAlignment="1">
      <alignment wrapText="1"/>
    </xf>
    <xf numFmtId="0" fontId="26" fillId="15" borderId="10" xfId="0" applyFont="1" applyFill="1" applyBorder="1"/>
    <xf numFmtId="0" fontId="26" fillId="15" borderId="10" xfId="0" applyFont="1" applyFill="1" applyBorder="1" applyAlignment="1">
      <alignment horizontal="left" wrapText="1"/>
    </xf>
    <xf numFmtId="49" fontId="26" fillId="15" borderId="10" xfId="0" applyNumberFormat="1" applyFont="1" applyFill="1" applyBorder="1" applyAlignment="1">
      <alignment horizontal="center" wrapText="1"/>
    </xf>
    <xf numFmtId="1" fontId="26" fillId="15" borderId="10" xfId="967" applyNumberFormat="1" applyFont="1" applyFill="1" applyBorder="1" applyAlignment="1">
      <alignment horizontal="center" wrapText="1"/>
    </xf>
    <xf numFmtId="171" fontId="26" fillId="15" borderId="10" xfId="0" applyNumberFormat="1" applyFont="1" applyFill="1" applyBorder="1" applyAlignment="1">
      <alignment horizontal="right" wrapText="1"/>
    </xf>
    <xf numFmtId="3" fontId="25" fillId="16" borderId="10" xfId="957" applyNumberFormat="1" applyFont="1" applyFill="1" applyBorder="1" applyAlignment="1">
      <alignment horizontal="left" wrapText="1"/>
    </xf>
    <xf numFmtId="1" fontId="25" fillId="0" borderId="10" xfId="0" applyNumberFormat="1" applyFont="1" applyBorder="1" applyAlignment="1">
      <alignment horizontal="center"/>
    </xf>
    <xf numFmtId="49" fontId="25" fillId="0" borderId="10" xfId="967" applyNumberFormat="1" applyFont="1" applyBorder="1" applyAlignment="1">
      <alignment horizontal="center"/>
    </xf>
    <xf numFmtId="171" fontId="25" fillId="0" borderId="0" xfId="0" applyNumberFormat="1" applyFont="1" applyAlignment="1">
      <alignment horizontal="right"/>
    </xf>
    <xf numFmtId="171" fontId="25" fillId="18" borderId="15" xfId="0" applyNumberFormat="1" applyFont="1" applyFill="1" applyBorder="1" applyAlignment="1">
      <alignment horizontal="right"/>
    </xf>
    <xf numFmtId="3" fontId="26" fillId="15" borderId="10" xfId="957" applyNumberFormat="1" applyFont="1" applyFill="1" applyBorder="1"/>
    <xf numFmtId="3" fontId="26" fillId="15" borderId="10" xfId="957" applyNumberFormat="1" applyFont="1" applyFill="1" applyBorder="1" applyAlignment="1">
      <alignment horizontal="left" wrapText="1"/>
    </xf>
    <xf numFmtId="3" fontId="25" fillId="0" borderId="14" xfId="957" applyNumberFormat="1" applyFont="1" applyBorder="1" applyAlignment="1">
      <alignment horizontal="left" wrapText="1"/>
    </xf>
    <xf numFmtId="171" fontId="26" fillId="15" borderId="10" xfId="0" applyNumberFormat="1" applyFont="1" applyFill="1" applyBorder="1" applyAlignment="1">
      <alignment horizontal="right"/>
    </xf>
    <xf numFmtId="3" fontId="25" fillId="0" borderId="10" xfId="957" applyNumberFormat="1" applyFont="1" applyBorder="1" applyAlignment="1">
      <alignment horizontal="center" wrapText="1"/>
    </xf>
    <xf numFmtId="0" fontId="25" fillId="16" borderId="10" xfId="0" applyFont="1" applyFill="1" applyBorder="1" applyAlignment="1">
      <alignment horizontal="left" wrapText="1"/>
    </xf>
    <xf numFmtId="176" fontId="26" fillId="15" borderId="10" xfId="0" applyNumberFormat="1" applyFont="1" applyFill="1" applyBorder="1" applyAlignment="1">
      <alignment horizontal="center" wrapText="1"/>
    </xf>
    <xf numFmtId="49" fontId="25" fillId="0" borderId="10" xfId="0" applyNumberFormat="1" applyFont="1" applyBorder="1" applyAlignment="1" applyProtection="1">
      <alignment horizontal="center" wrapText="1"/>
      <protection locked="0"/>
    </xf>
    <xf numFmtId="1" fontId="25" fillId="0" borderId="10" xfId="967" applyNumberFormat="1" applyFont="1" applyBorder="1" applyAlignment="1" applyProtection="1">
      <alignment horizontal="center" wrapText="1"/>
      <protection locked="0"/>
    </xf>
    <xf numFmtId="49" fontId="25" fillId="0" borderId="10" xfId="922" applyNumberFormat="1" applyFont="1" applyBorder="1" applyAlignment="1">
      <alignment horizontal="center" wrapText="1"/>
    </xf>
    <xf numFmtId="49" fontId="25" fillId="0" borderId="10" xfId="91" applyNumberFormat="1" applyFont="1" applyBorder="1" applyAlignment="1" applyProtection="1">
      <alignment horizontal="center" wrapText="1"/>
      <protection locked="0"/>
    </xf>
    <xf numFmtId="171" fontId="25" fillId="0" borderId="10" xfId="967" applyNumberFormat="1" applyFont="1" applyBorder="1" applyAlignment="1">
      <alignment horizontal="right" wrapText="1"/>
    </xf>
    <xf numFmtId="171" fontId="25" fillId="18" borderId="10" xfId="967" applyNumberFormat="1" applyFont="1" applyFill="1" applyBorder="1" applyAlignment="1">
      <alignment horizontal="right" wrapText="1"/>
    </xf>
    <xf numFmtId="171" fontId="25" fillId="15" borderId="10" xfId="967" applyNumberFormat="1" applyFont="1" applyFill="1" applyBorder="1" applyAlignment="1">
      <alignment horizontal="right" wrapText="1"/>
    </xf>
    <xf numFmtId="49" fontId="25" fillId="0" borderId="10" xfId="947" applyNumberFormat="1" applyFont="1" applyBorder="1" applyAlignment="1">
      <alignment horizontal="center" wrapText="1"/>
    </xf>
    <xf numFmtId="0" fontId="25" fillId="0" borderId="16" xfId="0" applyFont="1" applyBorder="1"/>
    <xf numFmtId="49" fontId="25" fillId="0" borderId="10" xfId="0" applyNumberFormat="1" applyFont="1" applyBorder="1" applyAlignment="1">
      <alignment horizontal="center"/>
    </xf>
    <xf numFmtId="1" fontId="25" fillId="0" borderId="10" xfId="0" applyNumberFormat="1" applyFont="1" applyBorder="1" applyAlignment="1">
      <alignment horizontal="center" wrapText="1"/>
    </xf>
    <xf numFmtId="173" fontId="25" fillId="0" borderId="10" xfId="0" applyNumberFormat="1" applyFont="1" applyBorder="1"/>
    <xf numFmtId="173" fontId="25" fillId="0" borderId="10" xfId="0" applyNumberFormat="1" applyFont="1" applyBorder="1" applyAlignment="1">
      <alignment horizontal="left" wrapText="1"/>
    </xf>
    <xf numFmtId="173" fontId="25" fillId="0" borderId="10" xfId="0" applyNumberFormat="1" applyFont="1" applyBorder="1" applyAlignment="1">
      <alignment horizontal="center" wrapText="1"/>
    </xf>
    <xf numFmtId="2" fontId="25" fillId="0" borderId="10" xfId="0" applyNumberFormat="1" applyFont="1" applyBorder="1" applyAlignment="1">
      <alignment wrapText="1"/>
    </xf>
    <xf numFmtId="2" fontId="25" fillId="16" borderId="10" xfId="0" applyNumberFormat="1" applyFont="1" applyFill="1" applyBorder="1" applyAlignment="1">
      <alignment wrapText="1"/>
    </xf>
    <xf numFmtId="177" fontId="25" fillId="0" borderId="10" xfId="0" applyNumberFormat="1" applyFont="1" applyBorder="1" applyAlignment="1">
      <alignment horizontal="center"/>
    </xf>
    <xf numFmtId="171" fontId="26" fillId="0" borderId="10" xfId="0" applyNumberFormat="1" applyFont="1" applyBorder="1" applyAlignment="1">
      <alignment horizontal="right"/>
    </xf>
    <xf numFmtId="171" fontId="26" fillId="0" borderId="15" xfId="0" applyNumberFormat="1" applyFont="1" applyBorder="1" applyAlignment="1">
      <alignment horizontal="right"/>
    </xf>
    <xf numFmtId="171" fontId="26" fillId="15" borderId="15" xfId="0" applyNumberFormat="1" applyFont="1" applyFill="1" applyBorder="1" applyAlignment="1">
      <alignment horizontal="right"/>
    </xf>
    <xf numFmtId="49" fontId="25" fillId="0" borderId="10" xfId="953" applyNumberFormat="1" applyFont="1" applyBorder="1" applyAlignment="1">
      <alignment horizontal="center" wrapText="1"/>
    </xf>
    <xf numFmtId="49" fontId="25" fillId="0" borderId="15" xfId="91" applyNumberFormat="1" applyFont="1" applyBorder="1" applyAlignment="1" applyProtection="1">
      <alignment horizontal="center" wrapText="1"/>
      <protection locked="0"/>
    </xf>
    <xf numFmtId="171" fontId="25" fillId="0" borderId="10" xfId="839" applyNumberFormat="1" applyFont="1" applyBorder="1" applyAlignment="1">
      <alignment horizontal="right"/>
    </xf>
    <xf numFmtId="1" fontId="25" fillId="0" borderId="15" xfId="967" applyNumberFormat="1" applyFont="1" applyBorder="1" applyAlignment="1">
      <alignment horizontal="center"/>
    </xf>
    <xf numFmtId="49" fontId="25" fillId="0" borderId="10" xfId="27" applyNumberFormat="1" applyFont="1" applyBorder="1" applyAlignment="1">
      <alignment horizontal="center" wrapText="1"/>
    </xf>
    <xf numFmtId="49" fontId="25" fillId="0" borderId="15" xfId="0" applyNumberFormat="1" applyFont="1" applyBorder="1" applyAlignment="1">
      <alignment horizontal="center" wrapText="1"/>
    </xf>
    <xf numFmtId="177" fontId="25" fillId="0" borderId="15" xfId="0" applyNumberFormat="1" applyFont="1" applyBorder="1" applyAlignment="1">
      <alignment horizontal="center"/>
    </xf>
    <xf numFmtId="3" fontId="25" fillId="0" borderId="15" xfId="957" applyNumberFormat="1" applyFont="1" applyBorder="1"/>
    <xf numFmtId="0" fontId="25" fillId="19" borderId="10" xfId="0" applyFont="1" applyFill="1" applyBorder="1" applyAlignment="1">
      <alignment horizontal="left" vertical="top" wrapText="1"/>
    </xf>
    <xf numFmtId="49" fontId="25" fillId="0" borderId="16" xfId="0" applyNumberFormat="1" applyFont="1" applyBorder="1" applyAlignment="1">
      <alignment horizontal="center" wrapText="1"/>
    </xf>
    <xf numFmtId="3" fontId="25" fillId="0" borderId="20" xfId="957" applyNumberFormat="1" applyFont="1" applyBorder="1" applyAlignment="1">
      <alignment horizontal="left" wrapText="1"/>
    </xf>
    <xf numFmtId="171" fontId="25" fillId="15" borderId="10" xfId="91" applyNumberFormat="1" applyFont="1" applyFill="1" applyBorder="1" applyAlignment="1">
      <alignment horizontal="right" wrapText="1"/>
    </xf>
    <xf numFmtId="171" fontId="25" fillId="18" borderId="10" xfId="957" applyNumberFormat="1" applyFont="1" applyFill="1" applyBorder="1" applyAlignment="1">
      <alignment horizontal="right" wrapText="1"/>
    </xf>
    <xf numFmtId="171" fontId="25" fillId="0" borderId="10" xfId="957" applyNumberFormat="1" applyFont="1" applyBorder="1" applyAlignment="1">
      <alignment horizontal="right" wrapText="1"/>
    </xf>
    <xf numFmtId="171" fontId="25" fillId="15" borderId="10" xfId="957" applyNumberFormat="1" applyFont="1" applyFill="1" applyBorder="1" applyAlignment="1">
      <alignment horizontal="right" wrapText="1"/>
    </xf>
    <xf numFmtId="49" fontId="25" fillId="16" borderId="10" xfId="0" applyNumberFormat="1" applyFont="1" applyFill="1" applyBorder="1" applyAlignment="1">
      <alignment horizontal="left" wrapText="1"/>
    </xf>
    <xf numFmtId="171" fontId="26" fillId="0" borderId="15" xfId="0" applyNumberFormat="1" applyFont="1" applyBorder="1" applyAlignment="1">
      <alignment horizontal="right" wrapText="1"/>
    </xf>
    <xf numFmtId="171" fontId="26" fillId="15" borderId="15" xfId="0" applyNumberFormat="1" applyFont="1" applyFill="1" applyBorder="1" applyAlignment="1">
      <alignment horizontal="right" wrapText="1"/>
    </xf>
    <xf numFmtId="176" fontId="26" fillId="0" borderId="0" xfId="0" applyNumberFormat="1" applyFont="1"/>
    <xf numFmtId="176" fontId="26" fillId="15" borderId="10" xfId="957" applyNumberFormat="1" applyFont="1" applyFill="1" applyBorder="1"/>
    <xf numFmtId="176" fontId="26" fillId="15" borderId="10" xfId="957" applyNumberFormat="1" applyFont="1" applyFill="1" applyBorder="1" applyAlignment="1">
      <alignment horizontal="left" wrapText="1"/>
    </xf>
    <xf numFmtId="176" fontId="25" fillId="0" borderId="10" xfId="957" applyNumberFormat="1" applyFont="1" applyBorder="1" applyAlignment="1">
      <alignment horizontal="left" wrapText="1"/>
    </xf>
    <xf numFmtId="0" fontId="31" fillId="0" borderId="10" xfId="0" applyFont="1" applyBorder="1" applyAlignment="1">
      <alignment horizontal="left" wrapText="1"/>
    </xf>
    <xf numFmtId="49" fontId="31" fillId="0" borderId="10" xfId="0" applyNumberFormat="1" applyFont="1" applyBorder="1" applyAlignment="1">
      <alignment horizontal="center" wrapText="1"/>
    </xf>
    <xf numFmtId="3" fontId="25" fillId="0" borderId="10" xfId="0" applyNumberFormat="1" applyFont="1" applyBorder="1" applyAlignment="1">
      <alignment horizontal="left" wrapText="1"/>
    </xf>
    <xf numFmtId="49" fontId="25" fillId="0" borderId="10" xfId="882" applyNumberFormat="1" applyFont="1" applyBorder="1" applyAlignment="1">
      <alignment horizontal="center" wrapText="1"/>
    </xf>
    <xf numFmtId="49" fontId="25" fillId="0" borderId="10" xfId="31" applyNumberFormat="1" applyFont="1" applyBorder="1" applyAlignment="1">
      <alignment horizontal="center" wrapText="1"/>
    </xf>
    <xf numFmtId="3" fontId="26" fillId="15" borderId="10" xfId="975" applyNumberFormat="1" applyFont="1" applyFill="1" applyBorder="1" applyAlignment="1">
      <alignment horizontal="left" wrapText="1"/>
    </xf>
    <xf numFmtId="0" fontId="25" fillId="16" borderId="10" xfId="0" applyFont="1" applyFill="1" applyBorder="1" applyAlignment="1" applyProtection="1">
      <alignment horizontal="left" wrapText="1"/>
      <protection locked="0"/>
    </xf>
    <xf numFmtId="3" fontId="26" fillId="15" borderId="49" xfId="957" applyNumberFormat="1" applyFont="1" applyFill="1" applyBorder="1"/>
    <xf numFmtId="3" fontId="26" fillId="15" borderId="45" xfId="957" applyNumberFormat="1" applyFont="1" applyFill="1" applyBorder="1" applyAlignment="1">
      <alignment horizontal="left" wrapText="1"/>
    </xf>
    <xf numFmtId="49" fontId="26" fillId="15" borderId="45" xfId="0" applyNumberFormat="1" applyFont="1" applyFill="1" applyBorder="1" applyAlignment="1">
      <alignment horizontal="center" wrapText="1"/>
    </xf>
    <xf numFmtId="1" fontId="26" fillId="15" borderId="45" xfId="967" applyNumberFormat="1" applyFont="1" applyFill="1" applyBorder="1" applyAlignment="1">
      <alignment horizontal="center" wrapText="1"/>
    </xf>
    <xf numFmtId="171" fontId="26" fillId="15" borderId="45" xfId="0" applyNumberFormat="1" applyFont="1" applyFill="1" applyBorder="1" applyAlignment="1">
      <alignment horizontal="right" wrapText="1"/>
    </xf>
    <xf numFmtId="3" fontId="26" fillId="20" borderId="51" xfId="957" applyNumberFormat="1" applyFont="1" applyFill="1" applyBorder="1"/>
    <xf numFmtId="3" fontId="26" fillId="20" borderId="52" xfId="957" applyNumberFormat="1" applyFont="1" applyFill="1" applyBorder="1" applyAlignment="1">
      <alignment horizontal="left" wrapText="1"/>
    </xf>
    <xf numFmtId="49" fontId="26" fillId="20" borderId="52" xfId="0" applyNumberFormat="1" applyFont="1" applyFill="1" applyBorder="1" applyAlignment="1">
      <alignment horizontal="center" wrapText="1"/>
    </xf>
    <xf numFmtId="1" fontId="26" fillId="20" borderId="53" xfId="967" applyNumberFormat="1" applyFont="1" applyFill="1" applyBorder="1" applyAlignment="1">
      <alignment horizontal="center" wrapText="1"/>
    </xf>
    <xf numFmtId="171" fontId="26" fillId="20" borderId="52" xfId="0" applyNumberFormat="1" applyFont="1" applyFill="1" applyBorder="1" applyAlignment="1">
      <alignment horizontal="right" wrapText="1"/>
    </xf>
    <xf numFmtId="171" fontId="26" fillId="0" borderId="0" xfId="0" applyNumberFormat="1" applyFont="1" applyAlignment="1">
      <alignment horizontal="right" wrapText="1"/>
    </xf>
    <xf numFmtId="171" fontId="25" fillId="0" borderId="0" xfId="0" applyNumberFormat="1" applyFont="1" applyAlignment="1">
      <alignment horizontal="right" wrapText="1"/>
    </xf>
    <xf numFmtId="171" fontId="25" fillId="0" borderId="18" xfId="0" applyNumberFormat="1" applyFont="1" applyBorder="1" applyAlignment="1">
      <alignment horizontal="right" wrapText="1"/>
    </xf>
    <xf numFmtId="2" fontId="26" fillId="0" borderId="0" xfId="0" applyNumberFormat="1" applyFont="1"/>
    <xf numFmtId="171" fontId="26" fillId="0" borderId="0" xfId="0" applyNumberFormat="1" applyFont="1"/>
    <xf numFmtId="0" fontId="26" fillId="0" borderId="10" xfId="0" applyFont="1" applyBorder="1" applyAlignment="1">
      <alignment horizontal="left"/>
    </xf>
    <xf numFmtId="49" fontId="26" fillId="0" borderId="10" xfId="0" applyNumberFormat="1" applyFont="1" applyBorder="1" applyAlignment="1">
      <alignment horizontal="left"/>
    </xf>
    <xf numFmtId="1" fontId="26" fillId="0" borderId="10" xfId="967" applyNumberFormat="1" applyFont="1" applyBorder="1" applyAlignment="1">
      <alignment horizontal="center" vertical="center"/>
    </xf>
    <xf numFmtId="0" fontId="24" fillId="0" borderId="10" xfId="0" applyFont="1" applyBorder="1" applyAlignment="1">
      <alignment horizontal="center"/>
    </xf>
    <xf numFmtId="171" fontId="26" fillId="15" borderId="10" xfId="0" applyNumberFormat="1" applyFont="1" applyFill="1" applyBorder="1"/>
    <xf numFmtId="171" fontId="26" fillId="0" borderId="10" xfId="0" applyNumberFormat="1" applyFont="1" applyBorder="1"/>
    <xf numFmtId="171" fontId="26" fillId="17" borderId="10" xfId="0" applyNumberFormat="1" applyFont="1" applyFill="1" applyBorder="1" applyAlignment="1">
      <alignment horizontal="right" wrapText="1"/>
    </xf>
    <xf numFmtId="171" fontId="26" fillId="0" borderId="15" xfId="0" applyNumberFormat="1" applyFont="1" applyBorder="1"/>
    <xf numFmtId="171" fontId="26" fillId="15" borderId="15" xfId="0" applyNumberFormat="1" applyFont="1" applyFill="1" applyBorder="1"/>
    <xf numFmtId="0" fontId="25" fillId="0" borderId="10" xfId="0" applyFont="1" applyBorder="1" applyAlignment="1">
      <alignment horizontal="left"/>
    </xf>
    <xf numFmtId="49" fontId="25" fillId="0" borderId="10" xfId="0" applyNumberFormat="1" applyFont="1" applyBorder="1" applyAlignment="1">
      <alignment horizontal="left"/>
    </xf>
    <xf numFmtId="1" fontId="25" fillId="0" borderId="10" xfId="967" applyNumberFormat="1" applyFont="1" applyBorder="1" applyAlignment="1">
      <alignment horizontal="center" vertical="center"/>
    </xf>
    <xf numFmtId="171" fontId="26" fillId="0" borderId="17" xfId="0" applyNumberFormat="1" applyFont="1" applyBorder="1" applyAlignment="1">
      <alignment horizontal="right" wrapText="1"/>
    </xf>
    <xf numFmtId="175" fontId="25" fillId="0" borderId="0" xfId="957" applyNumberFormat="1" applyFont="1"/>
    <xf numFmtId="176" fontId="25" fillId="0" borderId="0" xfId="0" applyNumberFormat="1" applyFont="1"/>
    <xf numFmtId="175" fontId="25" fillId="0" borderId="0" xfId="0" applyNumberFormat="1" applyFont="1"/>
    <xf numFmtId="4" fontId="25" fillId="0" borderId="0" xfId="0" applyNumberFormat="1" applyFont="1" applyAlignment="1">
      <alignment wrapText="1"/>
    </xf>
    <xf numFmtId="178" fontId="25" fillId="0" borderId="0" xfId="0" applyNumberFormat="1" applyFont="1"/>
    <xf numFmtId="4" fontId="25" fillId="0" borderId="0" xfId="0" applyNumberFormat="1" applyFont="1" applyAlignment="1">
      <alignment horizontal="center"/>
    </xf>
    <xf numFmtId="0" fontId="25" fillId="0" borderId="0" xfId="0" applyFont="1" applyAlignment="1">
      <alignment wrapText="1"/>
    </xf>
    <xf numFmtId="1" fontId="26" fillId="0" borderId="0" xfId="0" applyNumberFormat="1" applyFont="1" applyAlignment="1">
      <alignment horizontal="left"/>
    </xf>
    <xf numFmtId="0" fontId="25" fillId="0" borderId="0" xfId="0" applyFont="1" applyAlignment="1">
      <alignment horizontal="right"/>
    </xf>
    <xf numFmtId="171" fontId="25" fillId="0" borderId="10" xfId="0" applyNumberFormat="1" applyFont="1" applyBorder="1"/>
    <xf numFmtId="171" fontId="25" fillId="0" borderId="0" xfId="0" applyNumberFormat="1" applyFont="1" applyBorder="1" applyAlignment="1">
      <alignment horizontal="right"/>
    </xf>
    <xf numFmtId="171" fontId="25" fillId="15" borderId="0" xfId="0" applyNumberFormat="1" applyFont="1" applyFill="1" applyBorder="1" applyAlignment="1">
      <alignment horizontal="right"/>
    </xf>
    <xf numFmtId="49" fontId="25" fillId="0" borderId="15" xfId="0" applyNumberFormat="1" applyFont="1" applyBorder="1" applyAlignment="1">
      <alignment horizontal="center"/>
    </xf>
    <xf numFmtId="1" fontId="25" fillId="0" borderId="0" xfId="967" applyNumberFormat="1" applyFont="1" applyBorder="1" applyAlignment="1">
      <alignment horizontal="center" wrapText="1"/>
    </xf>
    <xf numFmtId="171" fontId="25" fillId="0" borderId="0" xfId="0" applyNumberFormat="1" applyFont="1" applyBorder="1" applyAlignment="1">
      <alignment horizontal="right" wrapText="1"/>
    </xf>
    <xf numFmtId="4" fontId="26" fillId="0" borderId="49" xfId="0" applyNumberFormat="1" applyFont="1" applyBorder="1" applyAlignment="1">
      <alignment horizontal="center" vertical="center" wrapText="1"/>
    </xf>
    <xf numFmtId="4" fontId="26" fillId="15" borderId="45" xfId="0" applyNumberFormat="1" applyFont="1" applyFill="1" applyBorder="1" applyAlignment="1">
      <alignment horizontal="center" vertical="center" wrapText="1"/>
    </xf>
    <xf numFmtId="4" fontId="26" fillId="0" borderId="50" xfId="0" applyNumberFormat="1" applyFont="1" applyBorder="1" applyAlignment="1">
      <alignment horizontal="center" vertical="center" wrapText="1"/>
    </xf>
    <xf numFmtId="0" fontId="25" fillId="0" borderId="0" xfId="0" applyFont="1" applyAlignment="1">
      <alignment horizontal="left" vertical="center" wrapText="1"/>
    </xf>
    <xf numFmtId="0" fontId="25" fillId="0" borderId="30" xfId="957" applyFont="1" applyBorder="1" applyAlignment="1">
      <alignment horizontal="center" vertical="center" wrapText="1"/>
    </xf>
    <xf numFmtId="0" fontId="25" fillId="0" borderId="44" xfId="957" applyFont="1" applyBorder="1" applyAlignment="1">
      <alignment horizontal="center" vertical="center" wrapText="1"/>
    </xf>
    <xf numFmtId="0" fontId="25" fillId="0" borderId="31" xfId="957" applyFont="1" applyBorder="1" applyAlignment="1">
      <alignment horizontal="center" vertical="center" wrapText="1"/>
    </xf>
    <xf numFmtId="0" fontId="25" fillId="0" borderId="45" xfId="957" applyFont="1" applyBorder="1" applyAlignment="1">
      <alignment horizontal="center" vertical="center" wrapText="1"/>
    </xf>
    <xf numFmtId="0" fontId="25" fillId="15" borderId="30" xfId="0" applyFont="1" applyFill="1" applyBorder="1" applyAlignment="1">
      <alignment horizontal="center" vertical="center" wrapText="1"/>
    </xf>
    <xf numFmtId="0" fontId="25" fillId="15" borderId="33" xfId="0" applyFont="1" applyFill="1" applyBorder="1" applyAlignment="1">
      <alignment horizontal="center" vertical="center" wrapText="1"/>
    </xf>
    <xf numFmtId="0" fontId="25" fillId="15" borderId="44" xfId="0" applyFont="1" applyFill="1" applyBorder="1" applyAlignment="1">
      <alignment horizontal="center" vertical="center" wrapText="1"/>
    </xf>
    <xf numFmtId="0" fontId="25" fillId="15" borderId="47" xfId="0" applyFont="1" applyFill="1" applyBorder="1" applyAlignment="1">
      <alignment horizontal="center" vertical="center" wrapText="1"/>
    </xf>
    <xf numFmtId="174" fontId="25" fillId="0" borderId="30" xfId="0" applyNumberFormat="1" applyFont="1" applyBorder="1" applyAlignment="1">
      <alignment horizontal="center" vertical="center" wrapText="1"/>
    </xf>
    <xf numFmtId="174" fontId="25" fillId="0" borderId="44" xfId="0" applyNumberFormat="1" applyFont="1" applyBorder="1" applyAlignment="1">
      <alignment horizontal="center" vertical="center" wrapText="1"/>
    </xf>
    <xf numFmtId="0" fontId="25" fillId="15" borderId="32" xfId="0" applyFont="1" applyFill="1" applyBorder="1" applyAlignment="1">
      <alignment horizontal="center" vertical="center" wrapText="1"/>
    </xf>
    <xf numFmtId="0" fontId="25" fillId="15" borderId="46" xfId="0" applyFont="1" applyFill="1" applyBorder="1" applyAlignment="1">
      <alignment horizontal="center" vertical="center" wrapText="1"/>
    </xf>
    <xf numFmtId="0" fontId="25" fillId="15" borderId="29" xfId="957" applyFont="1" applyFill="1" applyBorder="1" applyAlignment="1">
      <alignment horizontal="center" vertical="center" wrapText="1"/>
    </xf>
    <xf numFmtId="0" fontId="25" fillId="15" borderId="28" xfId="957" applyFont="1" applyFill="1" applyBorder="1" applyAlignment="1">
      <alignment horizontal="center" vertical="center" wrapText="1"/>
    </xf>
    <xf numFmtId="0" fontId="25" fillId="15" borderId="43" xfId="957" applyFont="1" applyFill="1" applyBorder="1" applyAlignment="1">
      <alignment horizontal="center" vertical="center" wrapText="1"/>
    </xf>
    <xf numFmtId="0" fontId="25" fillId="15" borderId="42" xfId="957" applyFont="1" applyFill="1" applyBorder="1" applyAlignment="1">
      <alignment horizontal="center" vertical="center" wrapText="1"/>
    </xf>
    <xf numFmtId="0" fontId="25" fillId="0" borderId="29"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40" xfId="0" applyFont="1" applyBorder="1" applyAlignment="1">
      <alignment horizontal="center" vertical="center" wrapText="1"/>
    </xf>
    <xf numFmtId="0" fontId="25" fillId="0" borderId="32" xfId="957" applyFont="1" applyBorder="1" applyAlignment="1">
      <alignment horizontal="center" vertical="center" wrapText="1"/>
    </xf>
    <xf numFmtId="0" fontId="25" fillId="0" borderId="46" xfId="957" applyFont="1" applyBorder="1" applyAlignment="1">
      <alignment horizontal="center" vertical="center" wrapText="1"/>
    </xf>
    <xf numFmtId="4" fontId="25" fillId="0" borderId="30" xfId="0" applyNumberFormat="1" applyFont="1" applyBorder="1" applyAlignment="1">
      <alignment horizontal="center" vertical="center" wrapText="1"/>
    </xf>
    <xf numFmtId="4" fontId="25" fillId="0" borderId="44" xfId="0" applyNumberFormat="1" applyFont="1" applyBorder="1" applyAlignment="1">
      <alignment horizontal="center" vertical="center" wrapText="1"/>
    </xf>
    <xf numFmtId="174" fontId="25" fillId="0" borderId="31" xfId="0" applyNumberFormat="1" applyFont="1" applyBorder="1" applyAlignment="1">
      <alignment horizontal="center" vertical="center" wrapText="1"/>
    </xf>
    <xf numFmtId="174" fontId="25" fillId="0" borderId="45" xfId="0" applyNumberFormat="1" applyFont="1" applyBorder="1" applyAlignment="1">
      <alignment horizontal="center" vertical="center" wrapText="1"/>
    </xf>
    <xf numFmtId="0" fontId="25" fillId="0" borderId="30"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45" xfId="0" applyFont="1" applyBorder="1" applyAlignment="1">
      <alignment horizontal="center" vertical="center" wrapText="1"/>
    </xf>
    <xf numFmtId="0" fontId="25" fillId="15" borderId="29" xfId="0" applyFont="1" applyFill="1" applyBorder="1" applyAlignment="1">
      <alignment horizontal="center" vertical="center" wrapText="1"/>
    </xf>
    <xf numFmtId="0" fontId="25" fillId="15" borderId="28" xfId="0" applyFont="1" applyFill="1" applyBorder="1" applyAlignment="1">
      <alignment horizontal="center" vertical="center" wrapText="1"/>
    </xf>
    <xf numFmtId="0" fontId="25" fillId="15" borderId="43" xfId="0" applyFont="1" applyFill="1" applyBorder="1" applyAlignment="1">
      <alignment horizontal="center" vertical="center" wrapText="1"/>
    </xf>
    <xf numFmtId="0" fontId="25" fillId="15" borderId="42" xfId="0" applyFont="1" applyFill="1" applyBorder="1" applyAlignment="1">
      <alignment horizontal="center" vertical="center" wrapText="1"/>
    </xf>
    <xf numFmtId="0" fontId="29" fillId="0" borderId="34" xfId="0" applyFont="1" applyBorder="1" applyAlignment="1">
      <alignment horizontal="center" vertical="center" wrapText="1"/>
    </xf>
    <xf numFmtId="0" fontId="29" fillId="0" borderId="49" xfId="0" applyFont="1" applyBorder="1" applyAlignment="1">
      <alignment horizontal="center" vertical="center" wrapText="1"/>
    </xf>
    <xf numFmtId="0" fontId="25" fillId="0" borderId="35" xfId="957" applyFont="1" applyBorder="1" applyAlignment="1">
      <alignment horizontal="center" vertical="center" wrapText="1"/>
    </xf>
    <xf numFmtId="0" fontId="30" fillId="0" borderId="50" xfId="0" applyFont="1" applyBorder="1" applyAlignment="1">
      <alignment horizontal="center" vertical="center" wrapText="1"/>
    </xf>
    <xf numFmtId="0" fontId="25" fillId="0" borderId="34" xfId="957" applyFont="1" applyBorder="1" applyAlignment="1">
      <alignment horizontal="center" vertical="center" wrapText="1"/>
    </xf>
    <xf numFmtId="0" fontId="25" fillId="0" borderId="49" xfId="957" applyFont="1" applyBorder="1" applyAlignment="1">
      <alignment horizontal="center" vertical="center" wrapText="1"/>
    </xf>
    <xf numFmtId="4" fontId="25" fillId="15" borderId="29" xfId="0" applyNumberFormat="1" applyFont="1" applyFill="1" applyBorder="1" applyAlignment="1">
      <alignment horizontal="center" vertical="center" wrapText="1"/>
    </xf>
    <xf numFmtId="4" fontId="25" fillId="15" borderId="28" xfId="0" applyNumberFormat="1" applyFont="1" applyFill="1" applyBorder="1" applyAlignment="1">
      <alignment horizontal="center" vertical="center" wrapText="1"/>
    </xf>
    <xf numFmtId="4" fontId="25" fillId="15" borderId="43" xfId="0" applyNumberFormat="1" applyFont="1" applyFill="1" applyBorder="1" applyAlignment="1">
      <alignment horizontal="center" vertical="center" wrapText="1"/>
    </xf>
    <xf numFmtId="4" fontId="25" fillId="15" borderId="42" xfId="0" applyNumberFormat="1"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43" xfId="0" applyFont="1" applyFill="1" applyBorder="1" applyAlignment="1">
      <alignment horizontal="center" vertical="center" wrapText="1"/>
    </xf>
    <xf numFmtId="0" fontId="30" fillId="15" borderId="40" xfId="0" applyFont="1" applyFill="1" applyBorder="1" applyAlignment="1">
      <alignment horizontal="center" vertical="center" wrapText="1"/>
    </xf>
    <xf numFmtId="0" fontId="25" fillId="15" borderId="27" xfId="0" applyFont="1" applyFill="1" applyBorder="1" applyAlignment="1">
      <alignment horizontal="center" vertical="center" wrapText="1"/>
    </xf>
    <xf numFmtId="0" fontId="25" fillId="15" borderId="41" xfId="0" applyFont="1" applyFill="1" applyBorder="1" applyAlignment="1">
      <alignment horizontal="center" vertical="center" wrapText="1"/>
    </xf>
    <xf numFmtId="0" fontId="25" fillId="15" borderId="27" xfId="957" applyFont="1" applyFill="1" applyBorder="1" applyAlignment="1">
      <alignment horizontal="center" vertical="center" wrapText="1"/>
    </xf>
    <xf numFmtId="0" fontId="25" fillId="15" borderId="41" xfId="957" applyFont="1" applyFill="1" applyBorder="1" applyAlignment="1">
      <alignment horizontal="center" vertical="center" wrapText="1"/>
    </xf>
    <xf numFmtId="0" fontId="25" fillId="0" borderId="24" xfId="0" applyFont="1" applyBorder="1" applyAlignment="1">
      <alignment horizontal="center" vertical="center" wrapText="1"/>
    </xf>
    <xf numFmtId="0" fontId="30" fillId="0" borderId="48" xfId="0" applyFont="1" applyBorder="1" applyAlignment="1">
      <alignment horizontal="center" vertical="center" wrapText="1"/>
    </xf>
    <xf numFmtId="4" fontId="25" fillId="0" borderId="31" xfId="0" applyNumberFormat="1" applyFont="1" applyBorder="1" applyAlignment="1">
      <alignment horizontal="center" vertical="center" wrapText="1"/>
    </xf>
    <xf numFmtId="4" fontId="25" fillId="0" borderId="45" xfId="0" applyNumberFormat="1" applyFont="1" applyBorder="1" applyAlignment="1">
      <alignment horizontal="center" vertical="center" wrapText="1"/>
    </xf>
    <xf numFmtId="173" fontId="25" fillId="0" borderId="31" xfId="0" applyNumberFormat="1" applyFont="1" applyBorder="1" applyAlignment="1">
      <alignment horizontal="center" vertical="center" wrapText="1"/>
    </xf>
    <xf numFmtId="0" fontId="30" fillId="0" borderId="45" xfId="0" applyFont="1" applyBorder="1" applyAlignment="1">
      <alignment horizontal="center" vertical="center" wrapText="1"/>
    </xf>
    <xf numFmtId="173" fontId="25" fillId="15" borderId="30" xfId="0" applyNumberFormat="1" applyFont="1" applyFill="1" applyBorder="1" applyAlignment="1">
      <alignment horizontal="center" vertical="center" wrapText="1"/>
    </xf>
    <xf numFmtId="173" fontId="25" fillId="15" borderId="44" xfId="0" applyNumberFormat="1" applyFont="1" applyFill="1" applyBorder="1" applyAlignment="1">
      <alignment horizontal="center" vertical="center" wrapText="1"/>
    </xf>
    <xf numFmtId="173" fontId="25" fillId="15" borderId="29" xfId="0" applyNumberFormat="1" applyFont="1" applyFill="1" applyBorder="1" applyAlignment="1">
      <alignment horizontal="center" vertical="center" wrapText="1"/>
    </xf>
    <xf numFmtId="173" fontId="25" fillId="15" borderId="28" xfId="0" applyNumberFormat="1" applyFont="1" applyFill="1" applyBorder="1" applyAlignment="1">
      <alignment horizontal="center" vertical="center" wrapText="1"/>
    </xf>
    <xf numFmtId="173" fontId="25" fillId="15" borderId="43" xfId="0" applyNumberFormat="1" applyFont="1" applyFill="1" applyBorder="1" applyAlignment="1">
      <alignment horizontal="center" vertical="center" wrapText="1"/>
    </xf>
    <xf numFmtId="173" fontId="25" fillId="15" borderId="42" xfId="0" applyNumberFormat="1" applyFont="1" applyFill="1" applyBorder="1" applyAlignment="1">
      <alignment horizontal="center" vertical="center" wrapText="1"/>
    </xf>
    <xf numFmtId="0" fontId="27" fillId="0" borderId="21" xfId="0" applyFont="1" applyBorder="1" applyAlignment="1">
      <alignment horizontal="center" vertical="center"/>
    </xf>
    <xf numFmtId="0" fontId="25" fillId="0" borderId="22"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54" xfId="0" applyFont="1" applyBorder="1" applyAlignment="1">
      <alignment horizontal="center" vertical="center" wrapText="1"/>
    </xf>
    <xf numFmtId="1" fontId="25" fillId="0" borderId="23" xfId="967" applyNumberFormat="1" applyFont="1" applyBorder="1" applyAlignment="1">
      <alignment horizontal="center" vertical="center" wrapText="1"/>
    </xf>
    <xf numFmtId="1" fontId="25" fillId="0" borderId="37" xfId="967" applyNumberFormat="1" applyFont="1" applyBorder="1" applyAlignment="1">
      <alignment horizontal="center" vertical="center" wrapText="1"/>
    </xf>
    <xf numFmtId="1" fontId="25" fillId="0" borderId="55" xfId="967" applyNumberFormat="1" applyFont="1" applyBorder="1" applyAlignment="1">
      <alignment horizontal="center" vertical="center" wrapText="1"/>
    </xf>
    <xf numFmtId="0" fontId="29" fillId="0" borderId="24"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48" xfId="0" applyFont="1" applyBorder="1" applyAlignment="1">
      <alignment horizontal="center" vertical="center" wrapText="1"/>
    </xf>
    <xf numFmtId="4" fontId="25" fillId="0" borderId="25" xfId="0" applyNumberFormat="1" applyFont="1" applyBorder="1" applyAlignment="1">
      <alignment horizontal="center" vertical="center" wrapText="1"/>
    </xf>
    <xf numFmtId="4" fontId="25" fillId="0" borderId="26" xfId="0" applyNumberFormat="1" applyFont="1" applyBorder="1" applyAlignment="1">
      <alignment horizontal="center" vertical="center" wrapText="1"/>
    </xf>
    <xf numFmtId="4" fontId="25" fillId="0" borderId="27" xfId="0" applyNumberFormat="1" applyFont="1" applyBorder="1" applyAlignment="1">
      <alignment horizontal="center" vertical="center" wrapText="1"/>
    </xf>
    <xf numFmtId="4" fontId="25" fillId="0" borderId="39" xfId="0" applyNumberFormat="1" applyFont="1" applyBorder="1" applyAlignment="1">
      <alignment horizontal="center" vertical="center" wrapText="1"/>
    </xf>
    <xf numFmtId="4" fontId="25" fillId="0" borderId="40" xfId="0" applyNumberFormat="1" applyFont="1" applyBorder="1" applyAlignment="1">
      <alignment horizontal="center" vertical="center" wrapText="1"/>
    </xf>
    <xf numFmtId="4" fontId="25" fillId="0" borderId="41" xfId="0" applyNumberFormat="1" applyFont="1" applyBorder="1" applyAlignment="1">
      <alignment horizontal="center" vertical="center" wrapText="1"/>
    </xf>
    <xf numFmtId="4" fontId="25" fillId="15" borderId="25" xfId="0" applyNumberFormat="1" applyFont="1" applyFill="1" applyBorder="1" applyAlignment="1">
      <alignment horizontal="center" vertical="center" wrapText="1"/>
    </xf>
    <xf numFmtId="4" fontId="25" fillId="15" borderId="39" xfId="0" applyNumberFormat="1" applyFont="1" applyFill="1" applyBorder="1" applyAlignment="1">
      <alignment horizontal="center" vertical="center" wrapText="1"/>
    </xf>
  </cellXfs>
  <cellStyles count="1094">
    <cellStyle name="Excel Built-in Normal" xfId="1"/>
    <cellStyle name="Excel Built-in Normal 2" xfId="2"/>
    <cellStyle name="Excel Built-in Normal 2 2" xfId="3"/>
    <cellStyle name="TableStyleLight1" xfId="4"/>
    <cellStyle name="Акцент1 2" xfId="5"/>
    <cellStyle name="Акцент2 2" xfId="6"/>
    <cellStyle name="Акцент3 2" xfId="7"/>
    <cellStyle name="Акцент4 2" xfId="8"/>
    <cellStyle name="Акцент5 2" xfId="9"/>
    <cellStyle name="Акцент6 2" xfId="10"/>
    <cellStyle name="Ввод  2" xfId="11"/>
    <cellStyle name="Вывод 2" xfId="12"/>
    <cellStyle name="Вычисление 2" xfId="13"/>
    <cellStyle name="Денежный [0] 2" xfId="14"/>
    <cellStyle name="Денежный [0] 2 2" xfId="15"/>
    <cellStyle name="Денежный [0] 2 2 2" xfId="16"/>
    <cellStyle name="Денежный [0] 3" xfId="17"/>
    <cellStyle name="Заголовок 1 2" xfId="18"/>
    <cellStyle name="Заголовок 2 2" xfId="19"/>
    <cellStyle name="Заголовок 3 2" xfId="20"/>
    <cellStyle name="Заголовок 4 2" xfId="21"/>
    <cellStyle name="Итог 2" xfId="22"/>
    <cellStyle name="Итог 2 2" xfId="23"/>
    <cellStyle name="Контрольная ячейка 2" xfId="24"/>
    <cellStyle name="Название 2" xfId="25"/>
    <cellStyle name="Нейтральный 2" xfId="26"/>
    <cellStyle name="Обычный" xfId="0" builtinId="0"/>
    <cellStyle name="Обычный 10" xfId="27"/>
    <cellStyle name="Обычный 10 2" xfId="28"/>
    <cellStyle name="Обычный 10 2 2" xfId="29"/>
    <cellStyle name="Обычный 10 2 3" xfId="30"/>
    <cellStyle name="Обычный 10 2 4" xfId="1091"/>
    <cellStyle name="Обычный 10 2 5" xfId="1092"/>
    <cellStyle name="Обычный 10 2 6" xfId="1090"/>
    <cellStyle name="Обычный 11" xfId="31"/>
    <cellStyle name="Обычный 11 2" xfId="32"/>
    <cellStyle name="Обычный 11 2 2" xfId="33"/>
    <cellStyle name="Обычный 11 2 2 2" xfId="34"/>
    <cellStyle name="Обычный 11 2 2 3" xfId="35"/>
    <cellStyle name="Обычный 11 2 3" xfId="36"/>
    <cellStyle name="Обычный 11 3" xfId="37"/>
    <cellStyle name="Обычный 11 3 2" xfId="38"/>
    <cellStyle name="Обычный 11 3 3" xfId="39"/>
    <cellStyle name="Обычный 11 4" xfId="40"/>
    <cellStyle name="Обычный 11 4 2" xfId="41"/>
    <cellStyle name="Обычный 11 4 3" xfId="42"/>
    <cellStyle name="Обычный 11 5" xfId="43"/>
    <cellStyle name="Обычный 11 5 2" xfId="44"/>
    <cellStyle name="Обычный 11 5 3" xfId="45"/>
    <cellStyle name="Обычный 11 6" xfId="46"/>
    <cellStyle name="Обычный 11 6 2" xfId="47"/>
    <cellStyle name="Обычный 11 6 3" xfId="48"/>
    <cellStyle name="Обычный 11 7" xfId="49"/>
    <cellStyle name="Обычный 11 7 2" xfId="50"/>
    <cellStyle name="Обычный 11 7 3" xfId="51"/>
    <cellStyle name="Обычный 11 8" xfId="52"/>
    <cellStyle name="Обычный 11 8 2" xfId="53"/>
    <cellStyle name="Обычный 11 8 3" xfId="54"/>
    <cellStyle name="Обычный 12" xfId="55"/>
    <cellStyle name="Обычный 12 2" xfId="56"/>
    <cellStyle name="Обычный 12 3" xfId="57"/>
    <cellStyle name="Обычный 13" xfId="58"/>
    <cellStyle name="Обычный 13 2" xfId="59"/>
    <cellStyle name="Обычный 13 3" xfId="60"/>
    <cellStyle name="Обычный 14" xfId="61"/>
    <cellStyle name="Обычный 14 2" xfId="62"/>
    <cellStyle name="Обычный 14 3" xfId="63"/>
    <cellStyle name="Обычный 15" xfId="64"/>
    <cellStyle name="Обычный 15 2" xfId="65"/>
    <cellStyle name="Обычный 15 3" xfId="66"/>
    <cellStyle name="Обычный 16" xfId="67"/>
    <cellStyle name="Обычный 16 2" xfId="68"/>
    <cellStyle name="Обычный 16 3" xfId="69"/>
    <cellStyle name="Обычный 17" xfId="70"/>
    <cellStyle name="Обычный 17 2" xfId="71"/>
    <cellStyle name="Обычный 17 2 2" xfId="72"/>
    <cellStyle name="Обычный 17 2 3" xfId="73"/>
    <cellStyle name="Обычный 17 3" xfId="74"/>
    <cellStyle name="Обычный 17 3 2" xfId="75"/>
    <cellStyle name="Обычный 17 3 3" xfId="76"/>
    <cellStyle name="Обычный 17 4" xfId="77"/>
    <cellStyle name="Обычный 17 4 2" xfId="78"/>
    <cellStyle name="Обычный 17 4 2 2" xfId="79"/>
    <cellStyle name="Обычный 17 4 2 3" xfId="80"/>
    <cellStyle name="Обычный 17 4 3" xfId="81"/>
    <cellStyle name="Обычный 17 4 4" xfId="82"/>
    <cellStyle name="Обычный 17 5" xfId="83"/>
    <cellStyle name="Обычный 17 6" xfId="84"/>
    <cellStyle name="Обычный 18" xfId="85"/>
    <cellStyle name="Обычный 18 2" xfId="86"/>
    <cellStyle name="Обычный 18 3" xfId="87"/>
    <cellStyle name="Обычный 19" xfId="88"/>
    <cellStyle name="Обычный 19 2" xfId="89"/>
    <cellStyle name="Обычный 19 3" xfId="90"/>
    <cellStyle name="Обычный 2" xfId="91"/>
    <cellStyle name="Обычный 2 2" xfId="92"/>
    <cellStyle name="Обычный 2 2 2" xfId="93"/>
    <cellStyle name="Обычный 2 2 2 2" xfId="94"/>
    <cellStyle name="Обычный 2 2 2 2 2" xfId="95"/>
    <cellStyle name="Обычный 2 2 2 2 2 2" xfId="96"/>
    <cellStyle name="Обычный 2 2 2 2 2 2 2" xfId="97"/>
    <cellStyle name="Обычный 2 2 2 2 2 2 3" xfId="98"/>
    <cellStyle name="Обычный 2 2 2 2 2 3" xfId="99"/>
    <cellStyle name="Обычный 2 2 2 2 2 3 2" xfId="100"/>
    <cellStyle name="Обычный 2 2 2 2 2 3 2 2" xfId="101"/>
    <cellStyle name="Обычный 2 2 2 2 2 3 2 2 2" xfId="102"/>
    <cellStyle name="Обычный 2 2 2 2 2 3 2 2 2 2" xfId="103"/>
    <cellStyle name="Обычный 2 2 2 2 2 3 2 2 2 3" xfId="104"/>
    <cellStyle name="Обычный 2 2 2 2 2 3 2 2 3" xfId="105"/>
    <cellStyle name="Обычный 2 2 2 2 2 3 2 2 3 2" xfId="106"/>
    <cellStyle name="Обычный 2 2 2 2 2 3 2 2 3 3" xfId="107"/>
    <cellStyle name="Обычный 2 2 2 2 2 3 2 2 4" xfId="108"/>
    <cellStyle name="Обычный 2 2 2 2 2 3 2 2 4 2" xfId="109"/>
    <cellStyle name="Обычный 2 2 2 2 2 3 2 2 4 3" xfId="110"/>
    <cellStyle name="Обычный 2 2 2 2 2 3 2 2 5" xfId="111"/>
    <cellStyle name="Обычный 2 2 2 2 2 3 2 2 5 2" xfId="112"/>
    <cellStyle name="Обычный 2 2 2 2 2 3 2 2 5 2 2" xfId="113"/>
    <cellStyle name="Обычный 2 2 2 2 2 3 2 2 5 2 2 2" xfId="114"/>
    <cellStyle name="Обычный 2 2 2 2 2 3 2 2 5 2 2 2 2" xfId="115"/>
    <cellStyle name="Обычный 2 2 2 2 2 3 2 2 5 2 2 2 2 2" xfId="116"/>
    <cellStyle name="Обычный 2 2 2 2 2 3 2 2 5 2 2 2 2 3" xfId="117"/>
    <cellStyle name="Обычный 2 2 2 2 2 3 2 2 5 2 2 2 3" xfId="118"/>
    <cellStyle name="Обычный 2 2 2 2 2 3 2 2 5 2 2 2 3 2" xfId="119"/>
    <cellStyle name="Обычный 2 2 2 2 2 3 2 2 5 2 2 2 3 3" xfId="120"/>
    <cellStyle name="Обычный 2 2 2 2 2 3 2 2 5 2 2 2 4" xfId="121"/>
    <cellStyle name="Обычный 2 2 2 2 2 3 2 2 5 2 2 2 5" xfId="122"/>
    <cellStyle name="Обычный 2 2 2 2 2 3 2 2 5 2 2 3" xfId="123"/>
    <cellStyle name="Обычный 2 2 2 2 2 3 2 2 5 2 2 4" xfId="124"/>
    <cellStyle name="Обычный 2 2 2 2 2 3 2 2 5 2 3" xfId="125"/>
    <cellStyle name="Обычный 2 2 2 2 2 3 2 2 5 2 4" xfId="126"/>
    <cellStyle name="Обычный 2 2 2 2 2 3 2 2 5 3" xfId="127"/>
    <cellStyle name="Обычный 2 2 2 2 2 3 2 2 5 4" xfId="128"/>
    <cellStyle name="Обычный 2 2 2 2 2 3 2 2 6" xfId="129"/>
    <cellStyle name="Обычный 2 2 2 2 2 3 2 2 7" xfId="130"/>
    <cellStyle name="Обычный 2 2 2 2 2 3 2 3" xfId="131"/>
    <cellStyle name="Обычный 2 2 2 2 2 3 2 4" xfId="132"/>
    <cellStyle name="Обычный 2 2 2 2 2 3 3" xfId="133"/>
    <cellStyle name="Обычный 2 2 2 2 2 3 4" xfId="134"/>
    <cellStyle name="Обычный 2 2 2 2 2 4" xfId="135"/>
    <cellStyle name="Обычный 2 2 2 2 2 4 2" xfId="136"/>
    <cellStyle name="Обычный 2 2 2 2 2 4 3" xfId="137"/>
    <cellStyle name="Обычный 2 2 2 2 2 5" xfId="138"/>
    <cellStyle name="Обычный 2 2 2 2 2 5 2" xfId="139"/>
    <cellStyle name="Обычный 2 2 2 2 2 5 2 2" xfId="140"/>
    <cellStyle name="Обычный 2 2 2 2 2 5 2 2 2" xfId="141"/>
    <cellStyle name="Обычный 2 2 2 2 2 5 2 2 2 2" xfId="142"/>
    <cellStyle name="Обычный 2 2 2 2 2 5 2 2 2 2 2" xfId="143"/>
    <cellStyle name="Обычный 2 2 2 2 2 5 2 2 2 2 3" xfId="144"/>
    <cellStyle name="Обычный 2 2 2 2 2 5 2 2 2 3" xfId="145"/>
    <cellStyle name="Обычный 2 2 2 2 2 5 2 2 2 3 2" xfId="146"/>
    <cellStyle name="Обычный 2 2 2 2 2 5 2 2 2 3 3" xfId="147"/>
    <cellStyle name="Обычный 2 2 2 2 2 5 2 2 2 4" xfId="148"/>
    <cellStyle name="Обычный 2 2 2 2 2 5 2 2 2 4 2" xfId="149"/>
    <cellStyle name="Обычный 2 2 2 2 2 5 2 2 2 4 3" xfId="150"/>
    <cellStyle name="Обычный 2 2 2 2 2 5 2 2 2 5" xfId="151"/>
    <cellStyle name="Обычный 2 2 2 2 2 5 2 2 2 5 2" xfId="152"/>
    <cellStyle name="Обычный 2 2 2 2 2 5 2 2 2 5 2 2" xfId="153"/>
    <cellStyle name="Обычный 2 2 2 2 2 5 2 2 2 5 2 3" xfId="154"/>
    <cellStyle name="Обычный 2 2 2 2 2 5 2 2 2 5 3" xfId="155"/>
    <cellStyle name="Обычный 2 2 2 2 2 5 2 2 2 5 3 2" xfId="156"/>
    <cellStyle name="Обычный 2 2 2 2 2 5 2 2 2 5 3 3" xfId="157"/>
    <cellStyle name="Обычный 2 2 2 2 2 5 2 2 2 5 4" xfId="158"/>
    <cellStyle name="Обычный 2 2 2 2 2 5 2 2 2 5 5" xfId="159"/>
    <cellStyle name="Обычный 2 2 2 2 2 5 2 2 2 6" xfId="160"/>
    <cellStyle name="Обычный 2 2 2 2 2 5 2 2 2 7" xfId="161"/>
    <cellStyle name="Обычный 2 2 2 2 2 5 2 2 3" xfId="162"/>
    <cellStyle name="Обычный 2 2 2 2 2 5 2 2 3 2" xfId="163"/>
    <cellStyle name="Обычный 2 2 2 2 2 5 2 2 3 3" xfId="164"/>
    <cellStyle name="Обычный 2 2 2 2 2 5 2 2 4" xfId="165"/>
    <cellStyle name="Обычный 2 2 2 2 2 5 2 2 4 2" xfId="166"/>
    <cellStyle name="Обычный 2 2 2 2 2 5 2 2 4 2 2" xfId="167"/>
    <cellStyle name="Обычный 2 2 2 2 2 5 2 2 4 2 3" xfId="168"/>
    <cellStyle name="Обычный 2 2 2 2 2 5 2 2 4 3" xfId="169"/>
    <cellStyle name="Обычный 2 2 2 2 2 5 2 2 4 4" xfId="170"/>
    <cellStyle name="Обычный 2 2 2 2 2 5 2 2 5" xfId="171"/>
    <cellStyle name="Обычный 2 2 2 2 2 5 2 2 6" xfId="172"/>
    <cellStyle name="Обычный 2 2 2 2 2 5 2 3" xfId="173"/>
    <cellStyle name="Обычный 2 2 2 2 2 5 2 3 2" xfId="174"/>
    <cellStyle name="Обычный 2 2 2 2 2 5 2 3 2 2" xfId="175"/>
    <cellStyle name="Обычный 2 2 2 2 2 5 2 3 2 2 2" xfId="176"/>
    <cellStyle name="Обычный 2 2 2 2 2 5 2 3 2 2 2 2" xfId="177"/>
    <cellStyle name="Обычный 2 2 2 2 2 5 2 3 2 2 2 3" xfId="178"/>
    <cellStyle name="Обычный 2 2 2 2 2 5 2 3 2 2 3" xfId="179"/>
    <cellStyle name="Обычный 2 2 2 2 2 5 2 3 2 2 4" xfId="180"/>
    <cellStyle name="Обычный 2 2 2 2 2 5 2 3 2 3" xfId="181"/>
    <cellStyle name="Обычный 2 2 2 2 2 5 2 3 2 3 2" xfId="182"/>
    <cellStyle name="Обычный 2 2 2 2 2 5 2 3 2 3 2 2" xfId="183"/>
    <cellStyle name="Обычный 2 2 2 2 2 5 2 3 2 3 2 3" xfId="184"/>
    <cellStyle name="Обычный 2 2 2 2 2 5 2 3 2 3 3" xfId="185"/>
    <cellStyle name="Обычный 2 2 2 2 2 5 2 3 2 3 3 2" xfId="186"/>
    <cellStyle name="Обычный 2 2 2 2 2 5 2 3 2 3 3 3" xfId="187"/>
    <cellStyle name="Обычный 2 2 2 2 2 5 2 3 2 3 4" xfId="188"/>
    <cellStyle name="Обычный 2 2 2 2 2 5 2 3 2 3 5" xfId="189"/>
    <cellStyle name="Обычный 2 2 2 2 2 5 2 3 2 4" xfId="190"/>
    <cellStyle name="Обычный 2 2 2 2 2 5 2 3 2 5" xfId="191"/>
    <cellStyle name="Обычный 2 2 2 2 2 5 2 3 3" xfId="192"/>
    <cellStyle name="Обычный 2 2 2 2 2 5 2 3 3 2" xfId="193"/>
    <cellStyle name="Обычный 2 2 2 2 2 5 2 3 3 2 2" xfId="194"/>
    <cellStyle name="Обычный 2 2 2 2 2 5 2 3 3 2 3" xfId="195"/>
    <cellStyle name="Обычный 2 2 2 2 2 5 2 3 3 3" xfId="196"/>
    <cellStyle name="Обычный 2 2 2 2 2 5 2 3 3 3 2" xfId="197"/>
    <cellStyle name="Обычный 2 2 2 2 2 5 2 3 3 3 3" xfId="198"/>
    <cellStyle name="Обычный 2 2 2 2 2 5 2 3 3 4" xfId="199"/>
    <cellStyle name="Обычный 2 2 2 2 2 5 2 3 3 4 2" xfId="200"/>
    <cellStyle name="Обычный 2 2 2 2 2 5 2 3 3 4 3" xfId="201"/>
    <cellStyle name="Обычный 2 2 2 2 2 5 2 3 3 5" xfId="202"/>
    <cellStyle name="Обычный 2 2 2 2 2 5 2 3 3 6" xfId="203"/>
    <cellStyle name="Обычный 2 2 2 2 2 5 2 3 4" xfId="204"/>
    <cellStyle name="Обычный 2 2 2 2 2 5 2 3 4 2" xfId="205"/>
    <cellStyle name="Обычный 2 2 2 2 2 5 2 3 4 3" xfId="206"/>
    <cellStyle name="Обычный 2 2 2 2 2 5 2 3 5" xfId="207"/>
    <cellStyle name="Обычный 2 2 2 2 2 5 2 3 5 2" xfId="208"/>
    <cellStyle name="Обычный 2 2 2 2 2 5 2 3 5 2 2" xfId="209"/>
    <cellStyle name="Обычный 2 2 2 2 2 5 2 3 5 2 3" xfId="210"/>
    <cellStyle name="Обычный 2 2 2 2 2 5 2 3 5 3" xfId="211"/>
    <cellStyle name="Обычный 2 2 2 2 2 5 2 3 5 3 2" xfId="212"/>
    <cellStyle name="Обычный 2 2 2 2 2 5 2 3 5 3 3" xfId="213"/>
    <cellStyle name="Обычный 2 2 2 2 2 5 2 3 5 4" xfId="214"/>
    <cellStyle name="Обычный 2 2 2 2 2 5 2 3 5 5" xfId="215"/>
    <cellStyle name="Обычный 2 2 2 2 2 5 2 3 6" xfId="216"/>
    <cellStyle name="Обычный 2 2 2 2 2 5 2 3 7" xfId="217"/>
    <cellStyle name="Обычный 2 2 2 2 2 5 2 4" xfId="218"/>
    <cellStyle name="Обычный 2 2 2 2 2 5 2 5" xfId="219"/>
    <cellStyle name="Обычный 2 2 2 2 2 5 3" xfId="220"/>
    <cellStyle name="Обычный 2 2 2 2 2 5 3 2" xfId="221"/>
    <cellStyle name="Обычный 2 2 2 2 2 5 3 3" xfId="222"/>
    <cellStyle name="Обычный 2 2 2 2 2 5 4" xfId="223"/>
    <cellStyle name="Обычный 2 2 2 2 2 5 5" xfId="224"/>
    <cellStyle name="Обычный 2 2 2 2 2 6" xfId="225"/>
    <cellStyle name="Обычный 2 2 2 2 2 7" xfId="226"/>
    <cellStyle name="Обычный 2 2 2 3" xfId="227"/>
    <cellStyle name="Обычный 2 2 2 3 2" xfId="228"/>
    <cellStyle name="Обычный 2 2 2 3 2 2" xfId="229"/>
    <cellStyle name="Обычный 2 2 2 3 2 3" xfId="230"/>
    <cellStyle name="Обычный 2 2 2 3 3" xfId="231"/>
    <cellStyle name="Обычный 2 2 2 3 3 2" xfId="232"/>
    <cellStyle name="Обычный 2 2 2 3 3 2 2" xfId="233"/>
    <cellStyle name="Обычный 2 2 2 3 3 2 3" xfId="234"/>
    <cellStyle name="Обычный 2 2 2 3 3 3" xfId="235"/>
    <cellStyle name="Обычный 2 2 2 3 3 3 2" xfId="236"/>
    <cellStyle name="Обычный 2 2 2 3 3 3 2 2" xfId="237"/>
    <cellStyle name="Обычный 2 2 2 3 3 3 2 2 2" xfId="238"/>
    <cellStyle name="Обычный 2 2 2 3 3 3 2 2 3" xfId="239"/>
    <cellStyle name="Обычный 2 2 2 3 3 3 2 3" xfId="240"/>
    <cellStyle name="Обычный 2 2 2 3 3 3 2 3 2" xfId="241"/>
    <cellStyle name="Обычный 2 2 2 3 3 3 2 3 3" xfId="242"/>
    <cellStyle name="Обычный 2 2 2 3 3 3 2 4" xfId="243"/>
    <cellStyle name="Обычный 2 2 2 3 3 3 2 4 2" xfId="244"/>
    <cellStyle name="Обычный 2 2 2 3 3 3 2 4 3" xfId="245"/>
    <cellStyle name="Обычный 2 2 2 3 3 3 2 5" xfId="246"/>
    <cellStyle name="Обычный 2 2 2 3 3 3 2 5 2" xfId="247"/>
    <cellStyle name="Обычный 2 2 2 3 3 3 2 5 2 2" xfId="248"/>
    <cellStyle name="Обычный 2 2 2 3 3 3 2 5 2 2 2" xfId="249"/>
    <cellStyle name="Обычный 2 2 2 3 3 3 2 5 2 2 2 2" xfId="250"/>
    <cellStyle name="Обычный 2 2 2 3 3 3 2 5 2 2 2 2 2" xfId="251"/>
    <cellStyle name="Обычный 2 2 2 3 3 3 2 5 2 2 2 2 2 2" xfId="252"/>
    <cellStyle name="Обычный 2 2 2 3 3 3 2 5 2 2 2 2 2 3" xfId="253"/>
    <cellStyle name="Обычный 2 2 2 3 3 3 2 5 2 2 2 2 3" xfId="254"/>
    <cellStyle name="Обычный 2 2 2 3 3 3 2 5 2 2 2 2 4" xfId="255"/>
    <cellStyle name="Обычный 2 2 2 3 3 3 2 5 2 2 2 3" xfId="256"/>
    <cellStyle name="Обычный 2 2 2 3 3 3 2 5 2 2 2 3 2" xfId="257"/>
    <cellStyle name="Обычный 2 2 2 3 3 3 2 5 2 2 2 3 3" xfId="258"/>
    <cellStyle name="Обычный 2 2 2 3 3 3 2 5 2 2 2 4" xfId="259"/>
    <cellStyle name="Обычный 2 2 2 3 3 3 2 5 2 2 2 5" xfId="260"/>
    <cellStyle name="Обычный 2 2 2 3 3 3 2 5 2 2 3" xfId="261"/>
    <cellStyle name="Обычный 2 2 2 3 3 3 2 5 2 2 4" xfId="262"/>
    <cellStyle name="Обычный 2 2 2 3 3 3 2 5 2 3" xfId="263"/>
    <cellStyle name="Обычный 2 2 2 3 3 3 2 5 2 4" xfId="264"/>
    <cellStyle name="Обычный 2 2 2 3 3 3 2 5 3" xfId="265"/>
    <cellStyle name="Обычный 2 2 2 3 3 3 2 5 4" xfId="266"/>
    <cellStyle name="Обычный 2 2 2 3 3 3 2 6" xfId="267"/>
    <cellStyle name="Обычный 2 2 2 3 3 3 2 7" xfId="268"/>
    <cellStyle name="Обычный 2 2 2 3 3 3 3" xfId="269"/>
    <cellStyle name="Обычный 2 2 2 3 3 3 4" xfId="270"/>
    <cellStyle name="Обычный 2 2 2 3 3 4" xfId="271"/>
    <cellStyle name="Обычный 2 2 2 3 3 5" xfId="272"/>
    <cellStyle name="Обычный 2 2 2 3 4" xfId="273"/>
    <cellStyle name="Обычный 2 2 2 3 5" xfId="274"/>
    <cellStyle name="Обычный 2 2 3" xfId="275"/>
    <cellStyle name="Обычный 2 2 3 2" xfId="276"/>
    <cellStyle name="Обычный 2 2 3 2 2" xfId="277"/>
    <cellStyle name="Обычный 2 2 3 2 2 2" xfId="278"/>
    <cellStyle name="Обычный 2 2 3 2 2 3" xfId="279"/>
    <cellStyle name="Обычный 2 2 3 2 3" xfId="280"/>
    <cellStyle name="Обычный 2 2 3 2 4" xfId="281"/>
    <cellStyle name="Обычный 2 2 3 3" xfId="282"/>
    <cellStyle name="Обычный 2 2 3 3 2" xfId="283"/>
    <cellStyle name="Обычный 2 2 3 3 3" xfId="284"/>
    <cellStyle name="Обычный 2 2 4" xfId="285"/>
    <cellStyle name="Обычный 2 2 4 2" xfId="286"/>
    <cellStyle name="Обычный 2 2 4 2 2" xfId="287"/>
    <cellStyle name="Обычный 2 2 4 2 2 2" xfId="288"/>
    <cellStyle name="Обычный 2 2 4 2 2 3" xfId="289"/>
    <cellStyle name="Обычный 2 2 4 2 3" xfId="290"/>
    <cellStyle name="Обычный 2 2 4 2 4" xfId="291"/>
    <cellStyle name="Обычный 2 2 4 3" xfId="292"/>
    <cellStyle name="Обычный 2 2 4 4" xfId="293"/>
    <cellStyle name="Обычный 2 2 5" xfId="294"/>
    <cellStyle name="Обычный 2 2 5 2" xfId="295"/>
    <cellStyle name="Обычный 2 2 5 2 2" xfId="296"/>
    <cellStyle name="Обычный 2 2 5 2 2 2" xfId="297"/>
    <cellStyle name="Обычный 2 2 5 2 2 3" xfId="298"/>
    <cellStyle name="Обычный 2 2 5 2 3" xfId="299"/>
    <cellStyle name="Обычный 2 2 5 2 4" xfId="300"/>
    <cellStyle name="Обычный 2 2 5 3" xfId="301"/>
    <cellStyle name="Обычный 2 2 5 4" xfId="302"/>
    <cellStyle name="Обычный 2 2 6" xfId="303"/>
    <cellStyle name="Обычный 2 2 7" xfId="304"/>
    <cellStyle name="Обычный 2 2 8" xfId="305"/>
    <cellStyle name="Обычный 2 3" xfId="306"/>
    <cellStyle name="Обычный 2 3 2" xfId="307"/>
    <cellStyle name="Обычный 2 3 2 2" xfId="308"/>
    <cellStyle name="Обычный 2 3 2 3" xfId="309"/>
    <cellStyle name="Обычный 2 4" xfId="310"/>
    <cellStyle name="Обычный 2 4 2" xfId="311"/>
    <cellStyle name="Обычный 2 4 2 2" xfId="312"/>
    <cellStyle name="Обычный 2 4 2 3" xfId="313"/>
    <cellStyle name="Обычный 2 4 3" xfId="314"/>
    <cellStyle name="Обычный 2 4 3 2" xfId="315"/>
    <cellStyle name="Обычный 2 4 3 2 2" xfId="316"/>
    <cellStyle name="Обычный 2 4 3 2 3" xfId="317"/>
    <cellStyle name="Обычный 2 4 3 3" xfId="318"/>
    <cellStyle name="Обычный 2 4 3 4" xfId="319"/>
    <cellStyle name="Обычный 2 4 4" xfId="320"/>
    <cellStyle name="Обычный 2 4 4 2" xfId="321"/>
    <cellStyle name="Обычный 2 4 4 3" xfId="322"/>
    <cellStyle name="Обычный 2 5" xfId="323"/>
    <cellStyle name="Обычный 2 5 2" xfId="324"/>
    <cellStyle name="Обычный 2 6" xfId="325"/>
    <cellStyle name="Обычный 2 6 2" xfId="326"/>
    <cellStyle name="Обычный 2 6 3" xfId="327"/>
    <cellStyle name="Обычный 20" xfId="328"/>
    <cellStyle name="Обычный 20 2" xfId="329"/>
    <cellStyle name="Обычный 20 3" xfId="330"/>
    <cellStyle name="Обычный 21" xfId="331"/>
    <cellStyle name="Обычный 21 2" xfId="332"/>
    <cellStyle name="Обычный 21 3" xfId="333"/>
    <cellStyle name="Обычный 22" xfId="334"/>
    <cellStyle name="Обычный 22 2" xfId="335"/>
    <cellStyle name="Обычный 22 3" xfId="336"/>
    <cellStyle name="Обычный 24" xfId="1093"/>
    <cellStyle name="Обычный 3" xfId="337"/>
    <cellStyle name="Обычный 3 10" xfId="338"/>
    <cellStyle name="Обычный 3 10 2" xfId="339"/>
    <cellStyle name="Обычный 3 10 2 2" xfId="340"/>
    <cellStyle name="Обычный 3 10 2 2 2" xfId="341"/>
    <cellStyle name="Обычный 3 10 2 2 3" xfId="342"/>
    <cellStyle name="Обычный 3 10 2 3" xfId="343"/>
    <cellStyle name="Обычный 3 10 2 4" xfId="344"/>
    <cellStyle name="Обычный 3 10 3" xfId="345"/>
    <cellStyle name="Обычный 3 10 3 2" xfId="346"/>
    <cellStyle name="Обычный 3 10 3 3" xfId="347"/>
    <cellStyle name="Обычный 3 10 4" xfId="348"/>
    <cellStyle name="Обычный 3 10 5" xfId="349"/>
    <cellStyle name="Обычный 3 11" xfId="350"/>
    <cellStyle name="Обычный 3 11 2" xfId="351"/>
    <cellStyle name="Обычный 3 11 2 2" xfId="352"/>
    <cellStyle name="Обычный 3 11 2 3" xfId="353"/>
    <cellStyle name="Обычный 3 11 3" xfId="354"/>
    <cellStyle name="Обычный 3 11 4" xfId="355"/>
    <cellStyle name="Обычный 3 12" xfId="356"/>
    <cellStyle name="Обычный 3 12 2" xfId="357"/>
    <cellStyle name="Обычный 3 12 2 2" xfId="358"/>
    <cellStyle name="Обычный 3 12 2 3" xfId="359"/>
    <cellStyle name="Обычный 3 12 3" xfId="360"/>
    <cellStyle name="Обычный 3 12 4" xfId="361"/>
    <cellStyle name="Обычный 3 13" xfId="362"/>
    <cellStyle name="Обычный 3 13 2" xfId="363"/>
    <cellStyle name="Обычный 3 13 2 2" xfId="364"/>
    <cellStyle name="Обычный 3 13 2 3" xfId="365"/>
    <cellStyle name="Обычный 3 13 3" xfId="366"/>
    <cellStyle name="Обычный 3 13 4" xfId="367"/>
    <cellStyle name="Обычный 3 14" xfId="368"/>
    <cellStyle name="Обычный 3 14 2" xfId="369"/>
    <cellStyle name="Обычный 3 14 2 2" xfId="370"/>
    <cellStyle name="Обычный 3 14 2 3" xfId="371"/>
    <cellStyle name="Обычный 3 14 3" xfId="372"/>
    <cellStyle name="Обычный 3 14 3 2" xfId="373"/>
    <cellStyle name="Обычный 3 14 3 3" xfId="374"/>
    <cellStyle name="Обычный 3 14 4" xfId="375"/>
    <cellStyle name="Обычный 3 14 5" xfId="376"/>
    <cellStyle name="Обычный 3 15" xfId="377"/>
    <cellStyle name="Обычный 3 15 2" xfId="378"/>
    <cellStyle name="Обычный 3 15 2 2" xfId="379"/>
    <cellStyle name="Обычный 3 15 2 3" xfId="380"/>
    <cellStyle name="Обычный 3 15 3" xfId="381"/>
    <cellStyle name="Обычный 3 15 4" xfId="382"/>
    <cellStyle name="Обычный 3 16" xfId="383"/>
    <cellStyle name="Обычный 3 16 2" xfId="384"/>
    <cellStyle name="Обычный 3 16 2 2" xfId="385"/>
    <cellStyle name="Обычный 3 16 2 3" xfId="386"/>
    <cellStyle name="Обычный 3 16 3" xfId="387"/>
    <cellStyle name="Обычный 3 16 3 2" xfId="388"/>
    <cellStyle name="Обычный 3 16 3 3" xfId="389"/>
    <cellStyle name="Обычный 3 16 4" xfId="390"/>
    <cellStyle name="Обычный 3 16 5" xfId="391"/>
    <cellStyle name="Обычный 3 17" xfId="392"/>
    <cellStyle name="Обычный 3 17 2" xfId="393"/>
    <cellStyle name="Обычный 3 17 3" xfId="394"/>
    <cellStyle name="Обычный 3 18" xfId="395"/>
    <cellStyle name="Обычный 3 18 2" xfId="396"/>
    <cellStyle name="Обычный 3 18 3" xfId="397"/>
    <cellStyle name="Обычный 3 19" xfId="398"/>
    <cellStyle name="Обычный 3 19 2" xfId="399"/>
    <cellStyle name="Обычный 3 19 3" xfId="400"/>
    <cellStyle name="Обычный 3 2" xfId="401"/>
    <cellStyle name="Обычный 3 2 2" xfId="402"/>
    <cellStyle name="Обычный 3 2 2 10" xfId="403"/>
    <cellStyle name="Обычный 3 2 2 10 2" xfId="404"/>
    <cellStyle name="Обычный 3 2 2 10 2 2" xfId="405"/>
    <cellStyle name="Обычный 3 2 2 10 2 3" xfId="406"/>
    <cellStyle name="Обычный 3 2 2 10 3" xfId="407"/>
    <cellStyle name="Обычный 3 2 2 10 4" xfId="408"/>
    <cellStyle name="Обычный 3 2 2 11" xfId="409"/>
    <cellStyle name="Обычный 3 2 2 11 2" xfId="410"/>
    <cellStyle name="Обычный 3 2 2 11 3" xfId="411"/>
    <cellStyle name="Обычный 3 2 2 12" xfId="412"/>
    <cellStyle name="Обычный 3 2 2 13" xfId="413"/>
    <cellStyle name="Обычный 3 2 2 2" xfId="414"/>
    <cellStyle name="Обычный 3 2 2 2 2" xfId="415"/>
    <cellStyle name="Обычный 3 2 2 2 2 2" xfId="416"/>
    <cellStyle name="Обычный 3 2 2 2 2 2 2" xfId="417"/>
    <cellStyle name="Обычный 3 2 2 2 2 2 2 2" xfId="418"/>
    <cellStyle name="Обычный 3 2 2 2 2 2 2 3" xfId="419"/>
    <cellStyle name="Обычный 3 2 2 2 2 2 3" xfId="420"/>
    <cellStyle name="Обычный 3 2 2 2 2 2 4" xfId="421"/>
    <cellStyle name="Обычный 3 2 2 2 2 3" xfId="422"/>
    <cellStyle name="Обычный 3 2 2 2 2 3 2" xfId="423"/>
    <cellStyle name="Обычный 3 2 2 2 2 3 3" xfId="424"/>
    <cellStyle name="Обычный 3 2 2 2 2 4" xfId="425"/>
    <cellStyle name="Обычный 3 2 2 2 2 5" xfId="426"/>
    <cellStyle name="Обычный 3 2 2 2 3" xfId="427"/>
    <cellStyle name="Обычный 3 2 2 2 3 2" xfId="428"/>
    <cellStyle name="Обычный 3 2 2 2 3 2 2" xfId="429"/>
    <cellStyle name="Обычный 3 2 2 2 3 2 3" xfId="430"/>
    <cellStyle name="Обычный 3 2 2 2 3 3" xfId="431"/>
    <cellStyle name="Обычный 3 2 2 2 3 4" xfId="432"/>
    <cellStyle name="Обычный 3 2 2 2 4" xfId="433"/>
    <cellStyle name="Обычный 3 2 2 2 4 2" xfId="434"/>
    <cellStyle name="Обычный 3 2 2 2 4 2 2" xfId="435"/>
    <cellStyle name="Обычный 3 2 2 2 4 2 3" xfId="436"/>
    <cellStyle name="Обычный 3 2 2 2 4 3" xfId="437"/>
    <cellStyle name="Обычный 3 2 2 2 4 4" xfId="438"/>
    <cellStyle name="Обычный 3 2 2 2 5" xfId="439"/>
    <cellStyle name="Обычный 3 2 2 2 5 2" xfId="440"/>
    <cellStyle name="Обычный 3 2 2 2 5 3" xfId="441"/>
    <cellStyle name="Обычный 3 2 2 2 6" xfId="442"/>
    <cellStyle name="Обычный 3 2 2 2 7" xfId="443"/>
    <cellStyle name="Обычный 3 2 2 3" xfId="444"/>
    <cellStyle name="Обычный 3 2 2 3 2" xfId="445"/>
    <cellStyle name="Обычный 3 2 2 3 2 2" xfId="446"/>
    <cellStyle name="Обычный 3 2 2 3 2 2 2" xfId="447"/>
    <cellStyle name="Обычный 3 2 2 3 2 2 3" xfId="448"/>
    <cellStyle name="Обычный 3 2 2 3 2 3" xfId="449"/>
    <cellStyle name="Обычный 3 2 2 3 2 4" xfId="450"/>
    <cellStyle name="Обычный 3 2 2 3 3" xfId="451"/>
    <cellStyle name="Обычный 3 2 2 3 3 2" xfId="452"/>
    <cellStyle name="Обычный 3 2 2 3 3 2 2" xfId="453"/>
    <cellStyle name="Обычный 3 2 2 3 3 2 3" xfId="454"/>
    <cellStyle name="Обычный 3 2 2 3 3 3" xfId="455"/>
    <cellStyle name="Обычный 3 2 2 3 3 4" xfId="456"/>
    <cellStyle name="Обычный 3 2 2 3 4" xfId="457"/>
    <cellStyle name="Обычный 3 2 2 3 4 2" xfId="458"/>
    <cellStyle name="Обычный 3 2 2 3 4 3" xfId="459"/>
    <cellStyle name="Обычный 3 2 2 3 5" xfId="460"/>
    <cellStyle name="Обычный 3 2 2 3 6" xfId="461"/>
    <cellStyle name="Обычный 3 2 2 4" xfId="462"/>
    <cellStyle name="Обычный 3 2 2 4 2" xfId="463"/>
    <cellStyle name="Обычный 3 2 2 4 2 2" xfId="464"/>
    <cellStyle name="Обычный 3 2 2 4 2 2 2" xfId="465"/>
    <cellStyle name="Обычный 3 2 2 4 2 2 3" xfId="466"/>
    <cellStyle name="Обычный 3 2 2 4 2 3" xfId="467"/>
    <cellStyle name="Обычный 3 2 2 4 2 4" xfId="468"/>
    <cellStyle name="Обычный 3 2 2 4 3" xfId="469"/>
    <cellStyle name="Обычный 3 2 2 4 3 2" xfId="470"/>
    <cellStyle name="Обычный 3 2 2 4 3 2 2" xfId="471"/>
    <cellStyle name="Обычный 3 2 2 4 3 2 3" xfId="472"/>
    <cellStyle name="Обычный 3 2 2 4 3 3" xfId="473"/>
    <cellStyle name="Обычный 3 2 2 4 3 4" xfId="474"/>
    <cellStyle name="Обычный 3 2 2 4 4" xfId="475"/>
    <cellStyle name="Обычный 3 2 2 4 4 2" xfId="476"/>
    <cellStyle name="Обычный 3 2 2 4 4 3" xfId="477"/>
    <cellStyle name="Обычный 3 2 2 4 5" xfId="478"/>
    <cellStyle name="Обычный 3 2 2 4 6" xfId="479"/>
    <cellStyle name="Обычный 3 2 2 5" xfId="480"/>
    <cellStyle name="Обычный 3 2 2 5 2" xfId="481"/>
    <cellStyle name="Обычный 3 2 2 5 2 2" xfId="482"/>
    <cellStyle name="Обычный 3 2 2 5 2 2 2" xfId="483"/>
    <cellStyle name="Обычный 3 2 2 5 2 2 2 2" xfId="484"/>
    <cellStyle name="Обычный 3 2 2 5 2 2 2 3" xfId="485"/>
    <cellStyle name="Обычный 3 2 2 5 2 2 3" xfId="486"/>
    <cellStyle name="Обычный 3 2 2 5 2 2 4" xfId="487"/>
    <cellStyle name="Обычный 3 2 2 5 2 3" xfId="488"/>
    <cellStyle name="Обычный 3 2 2 5 2 3 2" xfId="489"/>
    <cellStyle name="Обычный 3 2 2 5 2 3 2 2" xfId="490"/>
    <cellStyle name="Обычный 3 2 2 5 2 3 2 3" xfId="491"/>
    <cellStyle name="Обычный 3 2 2 5 2 3 3" xfId="492"/>
    <cellStyle name="Обычный 3 2 2 5 2 3 4" xfId="493"/>
    <cellStyle name="Обычный 3 2 2 5 2 4" xfId="494"/>
    <cellStyle name="Обычный 3 2 2 5 2 4 2" xfId="495"/>
    <cellStyle name="Обычный 3 2 2 5 2 4 3" xfId="496"/>
    <cellStyle name="Обычный 3 2 2 5 2 5" xfId="497"/>
    <cellStyle name="Обычный 3 2 2 5 2 6" xfId="498"/>
    <cellStyle name="Обычный 3 2 2 5 3" xfId="499"/>
    <cellStyle name="Обычный 3 2 2 5 3 2" xfId="500"/>
    <cellStyle name="Обычный 3 2 2 5 3 2 2" xfId="501"/>
    <cellStyle name="Обычный 3 2 2 5 3 2 2 2" xfId="502"/>
    <cellStyle name="Обычный 3 2 2 5 3 2 2 3" xfId="503"/>
    <cellStyle name="Обычный 3 2 2 5 3 2 3" xfId="504"/>
    <cellStyle name="Обычный 3 2 2 5 3 2 4" xfId="505"/>
    <cellStyle name="Обычный 3 2 2 5 3 3" xfId="506"/>
    <cellStyle name="Обычный 3 2 2 5 3 3 2" xfId="507"/>
    <cellStyle name="Обычный 3 2 2 5 3 3 2 2" xfId="508"/>
    <cellStyle name="Обычный 3 2 2 5 3 3 2 3" xfId="509"/>
    <cellStyle name="Обычный 3 2 2 5 3 3 3" xfId="510"/>
    <cellStyle name="Обычный 3 2 2 5 3 3 4" xfId="511"/>
    <cellStyle name="Обычный 3 2 2 5 3 4" xfId="512"/>
    <cellStyle name="Обычный 3 2 2 5 3 4 2" xfId="513"/>
    <cellStyle name="Обычный 3 2 2 5 3 4 3" xfId="514"/>
    <cellStyle name="Обычный 3 2 2 5 3 5" xfId="515"/>
    <cellStyle name="Обычный 3 2 2 5 3 6" xfId="516"/>
    <cellStyle name="Обычный 3 2 2 5 4" xfId="517"/>
    <cellStyle name="Обычный 3 2 2 5 4 2" xfId="518"/>
    <cellStyle name="Обычный 3 2 2 5 4 2 2" xfId="519"/>
    <cellStyle name="Обычный 3 2 2 5 4 2 2 2" xfId="520"/>
    <cellStyle name="Обычный 3 2 2 5 4 2 2 3" xfId="521"/>
    <cellStyle name="Обычный 3 2 2 5 4 2 3" xfId="522"/>
    <cellStyle name="Обычный 3 2 2 5 4 2 4" xfId="523"/>
    <cellStyle name="Обычный 3 2 2 5 4 3" xfId="524"/>
    <cellStyle name="Обычный 3 2 2 5 4 3 2" xfId="525"/>
    <cellStyle name="Обычный 3 2 2 5 4 3 2 2" xfId="526"/>
    <cellStyle name="Обычный 3 2 2 5 4 3 2 3" xfId="527"/>
    <cellStyle name="Обычный 3 2 2 5 4 3 3" xfId="528"/>
    <cellStyle name="Обычный 3 2 2 5 4 3 4" xfId="529"/>
    <cellStyle name="Обычный 3 2 2 5 4 4" xfId="530"/>
    <cellStyle name="Обычный 3 2 2 5 4 4 2" xfId="531"/>
    <cellStyle name="Обычный 3 2 2 5 4 4 3" xfId="532"/>
    <cellStyle name="Обычный 3 2 2 5 4 5" xfId="533"/>
    <cellStyle name="Обычный 3 2 2 5 4 6" xfId="534"/>
    <cellStyle name="Обычный 3 2 2 5 5" xfId="535"/>
    <cellStyle name="Обычный 3 2 2 5 5 2" xfId="536"/>
    <cellStyle name="Обычный 3 2 2 5 5 2 2" xfId="537"/>
    <cellStyle name="Обычный 3 2 2 5 5 2 3" xfId="538"/>
    <cellStyle name="Обычный 3 2 2 5 5 3" xfId="539"/>
    <cellStyle name="Обычный 3 2 2 5 5 4" xfId="540"/>
    <cellStyle name="Обычный 3 2 2 5 6" xfId="541"/>
    <cellStyle name="Обычный 3 2 2 5 6 2" xfId="542"/>
    <cellStyle name="Обычный 3 2 2 5 6 2 2" xfId="543"/>
    <cellStyle name="Обычный 3 2 2 5 6 2 3" xfId="544"/>
    <cellStyle name="Обычный 3 2 2 5 6 3" xfId="545"/>
    <cellStyle name="Обычный 3 2 2 5 6 4" xfId="546"/>
    <cellStyle name="Обычный 3 2 2 5 7" xfId="547"/>
    <cellStyle name="Обычный 3 2 2 5 7 2" xfId="548"/>
    <cellStyle name="Обычный 3 2 2 5 7 3" xfId="549"/>
    <cellStyle name="Обычный 3 2 2 5 8" xfId="550"/>
    <cellStyle name="Обычный 3 2 2 5 9" xfId="551"/>
    <cellStyle name="Обычный 3 2 2 6" xfId="552"/>
    <cellStyle name="Обычный 3 2 2 6 2" xfId="553"/>
    <cellStyle name="Обычный 3 2 2 6 2 2" xfId="554"/>
    <cellStyle name="Обычный 3 2 2 6 2 2 2" xfId="555"/>
    <cellStyle name="Обычный 3 2 2 6 2 2 3" xfId="556"/>
    <cellStyle name="Обычный 3 2 2 6 2 3" xfId="557"/>
    <cellStyle name="Обычный 3 2 2 6 2 4" xfId="558"/>
    <cellStyle name="Обычный 3 2 2 6 3" xfId="559"/>
    <cellStyle name="Обычный 3 2 2 6 3 2" xfId="560"/>
    <cellStyle name="Обычный 3 2 2 6 3 3" xfId="561"/>
    <cellStyle name="Обычный 3 2 2 6 4" xfId="562"/>
    <cellStyle name="Обычный 3 2 2 6 5" xfId="563"/>
    <cellStyle name="Обычный 3 2 2 7" xfId="564"/>
    <cellStyle name="Обычный 3 2 2 7 2" xfId="565"/>
    <cellStyle name="Обычный 3 2 2 7 2 2" xfId="566"/>
    <cellStyle name="Обычный 3 2 2 7 2 2 2" xfId="567"/>
    <cellStyle name="Обычный 3 2 2 7 2 2 3" xfId="568"/>
    <cellStyle name="Обычный 3 2 2 7 2 3" xfId="569"/>
    <cellStyle name="Обычный 3 2 2 7 2 4" xfId="570"/>
    <cellStyle name="Обычный 3 2 2 7 3" xfId="571"/>
    <cellStyle name="Обычный 3 2 2 7 3 2" xfId="572"/>
    <cellStyle name="Обычный 3 2 2 7 3 3" xfId="573"/>
    <cellStyle name="Обычный 3 2 2 7 4" xfId="574"/>
    <cellStyle name="Обычный 3 2 2 7 5" xfId="575"/>
    <cellStyle name="Обычный 3 2 2 8" xfId="576"/>
    <cellStyle name="Обычный 3 2 2 8 2" xfId="577"/>
    <cellStyle name="Обычный 3 2 2 8 2 2" xfId="578"/>
    <cellStyle name="Обычный 3 2 2 8 2 2 2" xfId="579"/>
    <cellStyle name="Обычный 3 2 2 8 2 2 3" xfId="580"/>
    <cellStyle name="Обычный 3 2 2 8 2 3" xfId="581"/>
    <cellStyle name="Обычный 3 2 2 8 2 4" xfId="582"/>
    <cellStyle name="Обычный 3 2 2 8 3" xfId="583"/>
    <cellStyle name="Обычный 3 2 2 8 3 2" xfId="584"/>
    <cellStyle name="Обычный 3 2 2 8 3 3" xfId="585"/>
    <cellStyle name="Обычный 3 2 2 8 4" xfId="586"/>
    <cellStyle name="Обычный 3 2 2 8 5" xfId="587"/>
    <cellStyle name="Обычный 3 2 2 9" xfId="588"/>
    <cellStyle name="Обычный 3 2 2 9 2" xfId="589"/>
    <cellStyle name="Обычный 3 2 2 9 2 2" xfId="590"/>
    <cellStyle name="Обычный 3 2 2 9 2 3" xfId="591"/>
    <cellStyle name="Обычный 3 2 2 9 3" xfId="592"/>
    <cellStyle name="Обычный 3 2 2 9 4" xfId="593"/>
    <cellStyle name="Обычный 3 2 3" xfId="594"/>
    <cellStyle name="Обычный 3 2 3 2" xfId="595"/>
    <cellStyle name="Обычный 3 2 3 2 2" xfId="596"/>
    <cellStyle name="Обычный 3 2 3 2 3" xfId="597"/>
    <cellStyle name="Обычный 3 2 3 3" xfId="598"/>
    <cellStyle name="Обычный 3 2 3 4" xfId="599"/>
    <cellStyle name="Обычный 3 2 4" xfId="600"/>
    <cellStyle name="Обычный 3 2 4 2" xfId="601"/>
    <cellStyle name="Обычный 3 2 4 2 2" xfId="602"/>
    <cellStyle name="Обычный 3 2 4 2 3" xfId="603"/>
    <cellStyle name="Обычный 3 2 4 3" xfId="604"/>
    <cellStyle name="Обычный 3 2 4 4" xfId="605"/>
    <cellStyle name="Обычный 3 2 5" xfId="606"/>
    <cellStyle name="Обычный 3 2 5 2" xfId="607"/>
    <cellStyle name="Обычный 3 2 5 3" xfId="608"/>
    <cellStyle name="Обычный 3 2 6" xfId="609"/>
    <cellStyle name="Обычный 3 2 7" xfId="610"/>
    <cellStyle name="Обычный 3 20" xfId="611"/>
    <cellStyle name="Обычный 3 20 2" xfId="612"/>
    <cellStyle name="Обычный 3 20 3" xfId="613"/>
    <cellStyle name="Обычный 3 21" xfId="614"/>
    <cellStyle name="Обычный 3 21 2" xfId="615"/>
    <cellStyle name="Обычный 3 21 3" xfId="616"/>
    <cellStyle name="Обычный 3 22" xfId="617"/>
    <cellStyle name="Обычный 3 22 2" xfId="618"/>
    <cellStyle name="Обычный 3 22 3" xfId="619"/>
    <cellStyle name="Обычный 3 23" xfId="620"/>
    <cellStyle name="Обычный 3 23 2" xfId="621"/>
    <cellStyle name="Обычный 3 23 3" xfId="622"/>
    <cellStyle name="Обычный 3 24" xfId="623"/>
    <cellStyle name="Обычный 3 24 2" xfId="624"/>
    <cellStyle name="Обычный 3 24 3" xfId="625"/>
    <cellStyle name="Обычный 3 25" xfId="626"/>
    <cellStyle name="Обычный 3 25 2" xfId="627"/>
    <cellStyle name="Обычный 3 25 3" xfId="628"/>
    <cellStyle name="Обычный 3 26" xfId="629"/>
    <cellStyle name="Обычный 3 26 2" xfId="630"/>
    <cellStyle name="Обычный 3 26 3" xfId="631"/>
    <cellStyle name="Обычный 3 27" xfId="632"/>
    <cellStyle name="Обычный 3 28" xfId="633"/>
    <cellStyle name="Обычный 3 28 2" xfId="634"/>
    <cellStyle name="Обычный 3 28 3" xfId="635"/>
    <cellStyle name="Обычный 3 29" xfId="636"/>
    <cellStyle name="Обычный 3 3" xfId="637"/>
    <cellStyle name="Обычный 3 3 2" xfId="638"/>
    <cellStyle name="Обычный 3 3 2 2" xfId="639"/>
    <cellStyle name="Обычный 3 3 2 2 2" xfId="640"/>
    <cellStyle name="Обычный 3 3 2 2 3" xfId="641"/>
    <cellStyle name="Обычный 3 3 2 3" xfId="642"/>
    <cellStyle name="Обычный 3 3 2 4" xfId="643"/>
    <cellStyle name="Обычный 3 3 3" xfId="644"/>
    <cellStyle name="Обычный 3 3 3 2" xfId="645"/>
    <cellStyle name="Обычный 3 3 3 2 2" xfId="646"/>
    <cellStyle name="Обычный 3 3 3 2 3" xfId="647"/>
    <cellStyle name="Обычный 3 3 3 3" xfId="648"/>
    <cellStyle name="Обычный 3 3 3 4" xfId="649"/>
    <cellStyle name="Обычный 3 3 4" xfId="650"/>
    <cellStyle name="Обычный 3 3 4 2" xfId="651"/>
    <cellStyle name="Обычный 3 3 4 3" xfId="652"/>
    <cellStyle name="Обычный 3 3 5" xfId="653"/>
    <cellStyle name="Обычный 3 3 6" xfId="654"/>
    <cellStyle name="Обычный 3 4" xfId="655"/>
    <cellStyle name="Обычный 3 4 2" xfId="656"/>
    <cellStyle name="Обычный 3 4 2 2" xfId="657"/>
    <cellStyle name="Обычный 3 4 2 2 2" xfId="658"/>
    <cellStyle name="Обычный 3 4 2 2 3" xfId="659"/>
    <cellStyle name="Обычный 3 4 2 3" xfId="660"/>
    <cellStyle name="Обычный 3 4 2 4" xfId="661"/>
    <cellStyle name="Обычный 3 4 3" xfId="662"/>
    <cellStyle name="Обычный 3 4 3 2" xfId="663"/>
    <cellStyle name="Обычный 3 4 3 2 2" xfId="664"/>
    <cellStyle name="Обычный 3 4 3 2 3" xfId="665"/>
    <cellStyle name="Обычный 3 4 3 3" xfId="666"/>
    <cellStyle name="Обычный 3 4 3 4" xfId="667"/>
    <cellStyle name="Обычный 3 4 4" xfId="668"/>
    <cellStyle name="Обычный 3 4 4 2" xfId="669"/>
    <cellStyle name="Обычный 3 4 4 3" xfId="670"/>
    <cellStyle name="Обычный 3 4 5" xfId="671"/>
    <cellStyle name="Обычный 3 4 6" xfId="672"/>
    <cellStyle name="Обычный 3 5" xfId="673"/>
    <cellStyle name="Обычный 3 5 2" xfId="674"/>
    <cellStyle name="Обычный 3 5 2 2" xfId="675"/>
    <cellStyle name="Обычный 3 5 2 2 2" xfId="676"/>
    <cellStyle name="Обычный 3 5 2 2 3" xfId="677"/>
    <cellStyle name="Обычный 3 5 2 3" xfId="678"/>
    <cellStyle name="Обычный 3 5 2 4" xfId="679"/>
    <cellStyle name="Обычный 3 5 3" xfId="680"/>
    <cellStyle name="Обычный 3 5 3 2" xfId="681"/>
    <cellStyle name="Обычный 3 5 3 2 2" xfId="682"/>
    <cellStyle name="Обычный 3 5 3 2 3" xfId="683"/>
    <cellStyle name="Обычный 3 5 3 3" xfId="684"/>
    <cellStyle name="Обычный 3 5 3 4" xfId="685"/>
    <cellStyle name="Обычный 3 5 4" xfId="686"/>
    <cellStyle name="Обычный 3 5 4 2" xfId="687"/>
    <cellStyle name="Обычный 3 5 4 3" xfId="688"/>
    <cellStyle name="Обычный 3 5 5" xfId="689"/>
    <cellStyle name="Обычный 3 5 6" xfId="690"/>
    <cellStyle name="Обычный 3 6" xfId="691"/>
    <cellStyle name="Обычный 3 6 2" xfId="692"/>
    <cellStyle name="Обычный 3 6 2 2" xfId="693"/>
    <cellStyle name="Обычный 3 6 2 2 2" xfId="694"/>
    <cellStyle name="Обычный 3 6 2 2 3" xfId="695"/>
    <cellStyle name="Обычный 3 6 2 3" xfId="696"/>
    <cellStyle name="Обычный 3 6 2 4" xfId="697"/>
    <cellStyle name="Обычный 3 6 3" xfId="698"/>
    <cellStyle name="Обычный 3 6 3 2" xfId="699"/>
    <cellStyle name="Обычный 3 6 3 2 2" xfId="700"/>
    <cellStyle name="Обычный 3 6 3 2 3" xfId="701"/>
    <cellStyle name="Обычный 3 6 3 3" xfId="702"/>
    <cellStyle name="Обычный 3 6 3 4" xfId="703"/>
    <cellStyle name="Обычный 3 6 4" xfId="704"/>
    <cellStyle name="Обычный 3 6 4 2" xfId="705"/>
    <cellStyle name="Обычный 3 6 4 3" xfId="706"/>
    <cellStyle name="Обычный 3 6 5" xfId="707"/>
    <cellStyle name="Обычный 3 6 6" xfId="708"/>
    <cellStyle name="Обычный 3 7" xfId="709"/>
    <cellStyle name="Обычный 3 7 2" xfId="710"/>
    <cellStyle name="Обычный 3 7 2 2" xfId="711"/>
    <cellStyle name="Обычный 3 7 2 2 2" xfId="712"/>
    <cellStyle name="Обычный 3 7 2 2 2 2" xfId="713"/>
    <cellStyle name="Обычный 3 7 2 2 2 2 2" xfId="714"/>
    <cellStyle name="Обычный 3 7 2 2 2 2 3" xfId="715"/>
    <cellStyle name="Обычный 3 7 2 2 2 3" xfId="716"/>
    <cellStyle name="Обычный 3 7 2 2 2 4" xfId="717"/>
    <cellStyle name="Обычный 3 7 2 2 3" xfId="718"/>
    <cellStyle name="Обычный 3 7 2 2 3 2" xfId="719"/>
    <cellStyle name="Обычный 3 7 2 2 3 2 2" xfId="720"/>
    <cellStyle name="Обычный 3 7 2 2 3 2 3" xfId="721"/>
    <cellStyle name="Обычный 3 7 2 2 3 3" xfId="722"/>
    <cellStyle name="Обычный 3 7 2 2 3 4" xfId="723"/>
    <cellStyle name="Обычный 3 7 2 2 4" xfId="724"/>
    <cellStyle name="Обычный 3 7 2 2 4 2" xfId="725"/>
    <cellStyle name="Обычный 3 7 2 2 4 3" xfId="726"/>
    <cellStyle name="Обычный 3 7 2 2 5" xfId="727"/>
    <cellStyle name="Обычный 3 7 2 2 6" xfId="728"/>
    <cellStyle name="Обычный 3 7 2 3" xfId="729"/>
    <cellStyle name="Обычный 3 7 2 3 2" xfId="730"/>
    <cellStyle name="Обычный 3 7 2 3 2 2" xfId="731"/>
    <cellStyle name="Обычный 3 7 2 3 2 2 2" xfId="732"/>
    <cellStyle name="Обычный 3 7 2 3 2 2 3" xfId="733"/>
    <cellStyle name="Обычный 3 7 2 3 2 3" xfId="734"/>
    <cellStyle name="Обычный 3 7 2 3 2 4" xfId="735"/>
    <cellStyle name="Обычный 3 7 2 3 3" xfId="736"/>
    <cellStyle name="Обычный 3 7 2 3 3 2" xfId="737"/>
    <cellStyle name="Обычный 3 7 2 3 3 2 2" xfId="738"/>
    <cellStyle name="Обычный 3 7 2 3 3 2 3" xfId="739"/>
    <cellStyle name="Обычный 3 7 2 3 3 3" xfId="740"/>
    <cellStyle name="Обычный 3 7 2 3 3 4" xfId="741"/>
    <cellStyle name="Обычный 3 7 2 3 4" xfId="742"/>
    <cellStyle name="Обычный 3 7 2 3 4 2" xfId="743"/>
    <cellStyle name="Обычный 3 7 2 3 4 3" xfId="744"/>
    <cellStyle name="Обычный 3 7 2 3 5" xfId="745"/>
    <cellStyle name="Обычный 3 7 2 3 6" xfId="746"/>
    <cellStyle name="Обычный 3 7 2 4" xfId="747"/>
    <cellStyle name="Обычный 3 7 2 4 2" xfId="748"/>
    <cellStyle name="Обычный 3 7 2 4 2 2" xfId="749"/>
    <cellStyle name="Обычный 3 7 2 4 2 3" xfId="750"/>
    <cellStyle name="Обычный 3 7 2 4 3" xfId="751"/>
    <cellStyle name="Обычный 3 7 2 4 4" xfId="752"/>
    <cellStyle name="Обычный 3 7 2 5" xfId="753"/>
    <cellStyle name="Обычный 3 7 2 5 2" xfId="754"/>
    <cellStyle name="Обычный 3 7 2 5 2 2" xfId="755"/>
    <cellStyle name="Обычный 3 7 2 5 2 3" xfId="756"/>
    <cellStyle name="Обычный 3 7 2 5 3" xfId="757"/>
    <cellStyle name="Обычный 3 7 2 5 4" xfId="758"/>
    <cellStyle name="Обычный 3 7 2 6" xfId="759"/>
    <cellStyle name="Обычный 3 7 2 6 2" xfId="760"/>
    <cellStyle name="Обычный 3 7 2 6 3" xfId="761"/>
    <cellStyle name="Обычный 3 7 2 7" xfId="762"/>
    <cellStyle name="Обычный 3 7 2 8" xfId="763"/>
    <cellStyle name="Обычный 3 7 3" xfId="764"/>
    <cellStyle name="Обычный 3 7 3 2" xfId="765"/>
    <cellStyle name="Обычный 3 7 3 2 2" xfId="766"/>
    <cellStyle name="Обычный 3 7 3 2 2 2" xfId="767"/>
    <cellStyle name="Обычный 3 7 3 2 2 3" xfId="768"/>
    <cellStyle name="Обычный 3 7 3 2 3" xfId="769"/>
    <cellStyle name="Обычный 3 7 3 2 4" xfId="770"/>
    <cellStyle name="Обычный 3 7 3 3" xfId="771"/>
    <cellStyle name="Обычный 3 7 3 3 2" xfId="772"/>
    <cellStyle name="Обычный 3 7 3 3 2 2" xfId="773"/>
    <cellStyle name="Обычный 3 7 3 3 2 3" xfId="774"/>
    <cellStyle name="Обычный 3 7 3 3 3" xfId="775"/>
    <cellStyle name="Обычный 3 7 3 3 4" xfId="776"/>
    <cellStyle name="Обычный 3 7 3 4" xfId="777"/>
    <cellStyle name="Обычный 3 7 3 4 2" xfId="778"/>
    <cellStyle name="Обычный 3 7 3 4 3" xfId="779"/>
    <cellStyle name="Обычный 3 7 3 5" xfId="780"/>
    <cellStyle name="Обычный 3 7 3 6" xfId="781"/>
    <cellStyle name="Обычный 3 7 4" xfId="782"/>
    <cellStyle name="Обычный 3 7 4 2" xfId="783"/>
    <cellStyle name="Обычный 3 7 4 2 2" xfId="784"/>
    <cellStyle name="Обычный 3 7 4 2 2 2" xfId="785"/>
    <cellStyle name="Обычный 3 7 4 2 2 3" xfId="786"/>
    <cellStyle name="Обычный 3 7 4 2 3" xfId="787"/>
    <cellStyle name="Обычный 3 7 4 2 4" xfId="788"/>
    <cellStyle name="Обычный 3 7 4 3" xfId="789"/>
    <cellStyle name="Обычный 3 7 4 3 2" xfId="790"/>
    <cellStyle name="Обычный 3 7 4 3 2 2" xfId="791"/>
    <cellStyle name="Обычный 3 7 4 3 2 3" xfId="792"/>
    <cellStyle name="Обычный 3 7 4 3 3" xfId="793"/>
    <cellStyle name="Обычный 3 7 4 3 4" xfId="794"/>
    <cellStyle name="Обычный 3 7 4 4" xfId="795"/>
    <cellStyle name="Обычный 3 7 4 4 2" xfId="796"/>
    <cellStyle name="Обычный 3 7 4 4 3" xfId="797"/>
    <cellStyle name="Обычный 3 7 4 5" xfId="798"/>
    <cellStyle name="Обычный 3 7 4 6" xfId="799"/>
    <cellStyle name="Обычный 3 7 5" xfId="800"/>
    <cellStyle name="Обычный 3 7 5 2" xfId="801"/>
    <cellStyle name="Обычный 3 7 5 2 2" xfId="802"/>
    <cellStyle name="Обычный 3 7 5 2 3" xfId="803"/>
    <cellStyle name="Обычный 3 7 5 3" xfId="804"/>
    <cellStyle name="Обычный 3 7 5 4" xfId="805"/>
    <cellStyle name="Обычный 3 7 6" xfId="806"/>
    <cellStyle name="Обычный 3 7 6 2" xfId="807"/>
    <cellStyle name="Обычный 3 7 6 2 2" xfId="808"/>
    <cellStyle name="Обычный 3 7 6 2 3" xfId="809"/>
    <cellStyle name="Обычный 3 7 6 3" xfId="810"/>
    <cellStyle name="Обычный 3 7 6 4" xfId="811"/>
    <cellStyle name="Обычный 3 7 7" xfId="812"/>
    <cellStyle name="Обычный 3 7 7 2" xfId="813"/>
    <cellStyle name="Обычный 3 7 7 3" xfId="814"/>
    <cellStyle name="Обычный 3 7 8" xfId="815"/>
    <cellStyle name="Обычный 3 7 9" xfId="816"/>
    <cellStyle name="Обычный 3 8" xfId="817"/>
    <cellStyle name="Обычный 3 8 2" xfId="818"/>
    <cellStyle name="Обычный 3 8 2 2" xfId="819"/>
    <cellStyle name="Обычный 3 8 2 2 2" xfId="820"/>
    <cellStyle name="Обычный 3 8 2 2 3" xfId="821"/>
    <cellStyle name="Обычный 3 8 2 3" xfId="822"/>
    <cellStyle name="Обычный 3 8 2 4" xfId="823"/>
    <cellStyle name="Обычный 3 8 3" xfId="824"/>
    <cellStyle name="Обычный 3 8 3 2" xfId="825"/>
    <cellStyle name="Обычный 3 8 3 3" xfId="826"/>
    <cellStyle name="Обычный 3 9" xfId="827"/>
    <cellStyle name="Обычный 3 9 2" xfId="828"/>
    <cellStyle name="Обычный 3 9 2 2" xfId="829"/>
    <cellStyle name="Обычный 3 9 2 2 2" xfId="830"/>
    <cellStyle name="Обычный 3 9 2 2 3" xfId="831"/>
    <cellStyle name="Обычный 3 9 2 3" xfId="832"/>
    <cellStyle name="Обычный 3 9 2 4" xfId="833"/>
    <cellStyle name="Обычный 3 9 3" xfId="834"/>
    <cellStyle name="Обычный 3 9 3 2" xfId="835"/>
    <cellStyle name="Обычный 3 9 3 3" xfId="836"/>
    <cellStyle name="Обычный 3 9 4" xfId="837"/>
    <cellStyle name="Обычный 3 9 5" xfId="838"/>
    <cellStyle name="Обычный 4" xfId="839"/>
    <cellStyle name="Обычный 4 2" xfId="840"/>
    <cellStyle name="Обычный 4 2 2" xfId="841"/>
    <cellStyle name="Обычный 4 2 2 2" xfId="842"/>
    <cellStyle name="Обычный 4 2 2 3" xfId="843"/>
    <cellStyle name="Обычный 4 2 3" xfId="844"/>
    <cellStyle name="Обычный 4 2 4" xfId="845"/>
    <cellStyle name="Обычный 4 3" xfId="846"/>
    <cellStyle name="Обычный 4 3 2" xfId="847"/>
    <cellStyle name="Обычный 4 3 3" xfId="848"/>
    <cellStyle name="Обычный 4 4" xfId="849"/>
    <cellStyle name="Обычный 4 4 2" xfId="850"/>
    <cellStyle name="Обычный 4 4 3" xfId="851"/>
    <cellStyle name="Обычный 4 5" xfId="852"/>
    <cellStyle name="Обычный 4 6" xfId="853"/>
    <cellStyle name="Обычный 4 6 2" xfId="854"/>
    <cellStyle name="Обычный 4 7" xfId="855"/>
    <cellStyle name="Обычный 4 8" xfId="856"/>
    <cellStyle name="Обычный 5" xfId="857"/>
    <cellStyle name="Обычный 5 2" xfId="858"/>
    <cellStyle name="Обычный 5 2 2" xfId="859"/>
    <cellStyle name="Обычный 5 2 2 2" xfId="860"/>
    <cellStyle name="Обычный 5 2 2 3" xfId="861"/>
    <cellStyle name="Обычный 5 2 3" xfId="862"/>
    <cellStyle name="Обычный 5 2 4" xfId="863"/>
    <cellStyle name="Обычный 5 3" xfId="864"/>
    <cellStyle name="Обычный 5 3 2" xfId="865"/>
    <cellStyle name="Обычный 5 3 2 2" xfId="866"/>
    <cellStyle name="Обычный 5 3 2 3" xfId="867"/>
    <cellStyle name="Обычный 5 3 3" xfId="868"/>
    <cellStyle name="Обычный 5 3 4" xfId="869"/>
    <cellStyle name="Обычный 5 4" xfId="870"/>
    <cellStyle name="Обычный 5 4 2" xfId="871"/>
    <cellStyle name="Обычный 5 4 3" xfId="872"/>
    <cellStyle name="Обычный 5 5" xfId="873"/>
    <cellStyle name="Обычный 5 5 2" xfId="874"/>
    <cellStyle name="Обычный 5 5 3" xfId="875"/>
    <cellStyle name="Обычный 5 6" xfId="876"/>
    <cellStyle name="Обычный 5 6 2" xfId="877"/>
    <cellStyle name="Обычный 5 6 3" xfId="878"/>
    <cellStyle name="Обычный 5 7" xfId="879"/>
    <cellStyle name="Обычный 5 7 2" xfId="880"/>
    <cellStyle name="Обычный 5 7 3" xfId="881"/>
    <cellStyle name="Обычный 6" xfId="882"/>
    <cellStyle name="Обычный 6 10" xfId="883"/>
    <cellStyle name="Обычный 6 10 2" xfId="884"/>
    <cellStyle name="Обычный 6 10 3" xfId="885"/>
    <cellStyle name="Обычный 6 11" xfId="886"/>
    <cellStyle name="Обычный 6 11 2" xfId="887"/>
    <cellStyle name="Обычный 6 11 3" xfId="888"/>
    <cellStyle name="Обычный 6 12" xfId="889"/>
    <cellStyle name="Обычный 6 12 2" xfId="890"/>
    <cellStyle name="Обычный 6 12 3" xfId="891"/>
    <cellStyle name="Обычный 6 13" xfId="892"/>
    <cellStyle name="Обычный 6 13 2" xfId="893"/>
    <cellStyle name="Обычный 6 13 3" xfId="894"/>
    <cellStyle name="Обычный 6 2" xfId="895"/>
    <cellStyle name="Обычный 6 2 2" xfId="896"/>
    <cellStyle name="Обычный 6 2 2 2" xfId="897"/>
    <cellStyle name="Обычный 6 2 2 3" xfId="898"/>
    <cellStyle name="Обычный 6 2 3" xfId="899"/>
    <cellStyle name="Обычный 6 2 4" xfId="900"/>
    <cellStyle name="Обычный 6 3" xfId="901"/>
    <cellStyle name="Обычный 6 3 2" xfId="902"/>
    <cellStyle name="Обычный 6 3 3" xfId="903"/>
    <cellStyle name="Обычный 6 4" xfId="904"/>
    <cellStyle name="Обычный 6 4 2" xfId="905"/>
    <cellStyle name="Обычный 6 4 3" xfId="906"/>
    <cellStyle name="Обычный 6 5" xfId="907"/>
    <cellStyle name="Обычный 6 5 2" xfId="908"/>
    <cellStyle name="Обычный 6 5 3" xfId="909"/>
    <cellStyle name="Обычный 6 6" xfId="910"/>
    <cellStyle name="Обычный 6 6 2" xfId="911"/>
    <cellStyle name="Обычный 6 6 3" xfId="912"/>
    <cellStyle name="Обычный 6 7" xfId="913"/>
    <cellStyle name="Обычный 6 7 2" xfId="914"/>
    <cellStyle name="Обычный 6 7 3" xfId="915"/>
    <cellStyle name="Обычный 6 8" xfId="916"/>
    <cellStyle name="Обычный 6 8 2" xfId="917"/>
    <cellStyle name="Обычный 6 8 3" xfId="918"/>
    <cellStyle name="Обычный 6 9" xfId="919"/>
    <cellStyle name="Обычный 6 9 2" xfId="920"/>
    <cellStyle name="Обычный 6 9 3" xfId="921"/>
    <cellStyle name="Обычный 7" xfId="922"/>
    <cellStyle name="Обычный 7 2" xfId="923"/>
    <cellStyle name="Обычный 7 2 2" xfId="924"/>
    <cellStyle name="Обычный 7 2 2 2" xfId="925"/>
    <cellStyle name="Обычный 7 2 2 3" xfId="926"/>
    <cellStyle name="Обычный 7 2 3" xfId="927"/>
    <cellStyle name="Обычный 7 2 4" xfId="928"/>
    <cellStyle name="Обычный 7 3" xfId="929"/>
    <cellStyle name="Обычный 7 3 2" xfId="930"/>
    <cellStyle name="Обычный 7 3 2 2" xfId="931"/>
    <cellStyle name="Обычный 7 3 2 3" xfId="932"/>
    <cellStyle name="Обычный 7 3 3" xfId="933"/>
    <cellStyle name="Обычный 7 3 4" xfId="934"/>
    <cellStyle name="Обычный 7 4" xfId="935"/>
    <cellStyle name="Обычный 7 4 2" xfId="936"/>
    <cellStyle name="Обычный 7 4 3" xfId="937"/>
    <cellStyle name="Обычный 7 5" xfId="938"/>
    <cellStyle name="Обычный 7 5 2" xfId="939"/>
    <cellStyle name="Обычный 7 5 3" xfId="940"/>
    <cellStyle name="Обычный 7 6" xfId="941"/>
    <cellStyle name="Обычный 7 6 2" xfId="942"/>
    <cellStyle name="Обычный 7 6 3" xfId="943"/>
    <cellStyle name="Обычный 7 7" xfId="944"/>
    <cellStyle name="Обычный 7 7 2" xfId="945"/>
    <cellStyle name="Обычный 7 7 3" xfId="946"/>
    <cellStyle name="Обычный 8" xfId="947"/>
    <cellStyle name="Обычный 8 2" xfId="948"/>
    <cellStyle name="Обычный 8 2 2" xfId="949"/>
    <cellStyle name="Обычный 8 3" xfId="950"/>
    <cellStyle name="Обычный 8 3 2" xfId="951"/>
    <cellStyle name="Обычный 8 3 3" xfId="952"/>
    <cellStyle name="Обычный 9" xfId="953"/>
    <cellStyle name="Обычный 9 2" xfId="954"/>
    <cellStyle name="Обычный 9 2 2" xfId="955"/>
    <cellStyle name="Обычный 9 2 3" xfId="956"/>
    <cellStyle name="Обычный_Дотации краев федер бюджет 2001" xfId="957"/>
    <cellStyle name="Обычный_РЕЕСТР НА ПРИОБР 2011  ноябрь_приобретение на 01.11.2011" xfId="958"/>
    <cellStyle name="Плохой 2" xfId="959"/>
    <cellStyle name="Пояснение 2" xfId="960"/>
    <cellStyle name="Примечание 2" xfId="961"/>
    <cellStyle name="Процентный 2" xfId="962"/>
    <cellStyle name="Процентный 2 2" xfId="963"/>
    <cellStyle name="Процентный 2 2 2" xfId="964"/>
    <cellStyle name="Связанная ячейка 2" xfId="965"/>
    <cellStyle name="Текст предупреждения 2" xfId="966"/>
    <cellStyle name="Финансовый" xfId="967" builtinId="3"/>
    <cellStyle name="Финансовый [0] 2" xfId="968"/>
    <cellStyle name="Финансовый [0] 2 2" xfId="969"/>
    <cellStyle name="Финансовый [0] 2 2 2" xfId="970"/>
    <cellStyle name="Финансовый [0] 2 2 3" xfId="971"/>
    <cellStyle name="Финансовый [0] 2 3" xfId="972"/>
    <cellStyle name="Финансовый [0] 2 3 2" xfId="973"/>
    <cellStyle name="Финансовый [0] 3" xfId="974"/>
    <cellStyle name="Финансовый [0]_Дотации краев федер бюджет 2001" xfId="975"/>
    <cellStyle name="Финансовый 10" xfId="976"/>
    <cellStyle name="Финансовый 100" xfId="977"/>
    <cellStyle name="Финансовый 101" xfId="978"/>
    <cellStyle name="Финансовый 11" xfId="979"/>
    <cellStyle name="Финансовый 12" xfId="980"/>
    <cellStyle name="Финансовый 13" xfId="981"/>
    <cellStyle name="Финансовый 14" xfId="982"/>
    <cellStyle name="Финансовый 15" xfId="983"/>
    <cellStyle name="Финансовый 16" xfId="984"/>
    <cellStyle name="Финансовый 17" xfId="985"/>
    <cellStyle name="Финансовый 18" xfId="986"/>
    <cellStyle name="Финансовый 19" xfId="987"/>
    <cellStyle name="Финансовый 2" xfId="988"/>
    <cellStyle name="Финансовый 2 2" xfId="989"/>
    <cellStyle name="Финансовый 2 2 2" xfId="990"/>
    <cellStyle name="Финансовый 20" xfId="991"/>
    <cellStyle name="Финансовый 21" xfId="992"/>
    <cellStyle name="Финансовый 22" xfId="993"/>
    <cellStyle name="Финансовый 23" xfId="994"/>
    <cellStyle name="Финансовый 24" xfId="995"/>
    <cellStyle name="Финансовый 25" xfId="996"/>
    <cellStyle name="Финансовый 26" xfId="997"/>
    <cellStyle name="Финансовый 27" xfId="998"/>
    <cellStyle name="Финансовый 28" xfId="999"/>
    <cellStyle name="Финансовый 29" xfId="1000"/>
    <cellStyle name="Финансовый 3" xfId="1001"/>
    <cellStyle name="Финансовый 3 2" xfId="1002"/>
    <cellStyle name="Финансовый 3 3" xfId="1003"/>
    <cellStyle name="Финансовый 3 4" xfId="1004"/>
    <cellStyle name="Финансовый 30" xfId="1005"/>
    <cellStyle name="Финансовый 31" xfId="1006"/>
    <cellStyle name="Финансовый 32" xfId="1007"/>
    <cellStyle name="Финансовый 33" xfId="1008"/>
    <cellStyle name="Финансовый 34" xfId="1009"/>
    <cellStyle name="Финансовый 35" xfId="1010"/>
    <cellStyle name="Финансовый 36" xfId="1011"/>
    <cellStyle name="Финансовый 37" xfId="1012"/>
    <cellStyle name="Финансовый 38" xfId="1013"/>
    <cellStyle name="Финансовый 39" xfId="1014"/>
    <cellStyle name="Финансовый 4" xfId="1015"/>
    <cellStyle name="Финансовый 4 2" xfId="1016"/>
    <cellStyle name="Финансовый 40" xfId="1017"/>
    <cellStyle name="Финансовый 41" xfId="1018"/>
    <cellStyle name="Финансовый 42" xfId="1019"/>
    <cellStyle name="Финансовый 43" xfId="1020"/>
    <cellStyle name="Финансовый 44" xfId="1021"/>
    <cellStyle name="Финансовый 45" xfId="1022"/>
    <cellStyle name="Финансовый 46" xfId="1023"/>
    <cellStyle name="Финансовый 47" xfId="1024"/>
    <cellStyle name="Финансовый 48" xfId="1025"/>
    <cellStyle name="Финансовый 49" xfId="1026"/>
    <cellStyle name="Финансовый 5" xfId="1027"/>
    <cellStyle name="Финансовый 5 2" xfId="1028"/>
    <cellStyle name="Финансовый 50" xfId="1029"/>
    <cellStyle name="Финансовый 51" xfId="1030"/>
    <cellStyle name="Финансовый 52" xfId="1031"/>
    <cellStyle name="Финансовый 53" xfId="1032"/>
    <cellStyle name="Финансовый 54" xfId="1033"/>
    <cellStyle name="Финансовый 55" xfId="1034"/>
    <cellStyle name="Финансовый 56" xfId="1035"/>
    <cellStyle name="Финансовый 57" xfId="1036"/>
    <cellStyle name="Финансовый 58" xfId="1037"/>
    <cellStyle name="Финансовый 59" xfId="1038"/>
    <cellStyle name="Финансовый 6" xfId="1039"/>
    <cellStyle name="Финансовый 6 2" xfId="1040"/>
    <cellStyle name="Финансовый 60" xfId="1041"/>
    <cellStyle name="Финансовый 61" xfId="1042"/>
    <cellStyle name="Финансовый 62" xfId="1043"/>
    <cellStyle name="Финансовый 63" xfId="1044"/>
    <cellStyle name="Финансовый 64" xfId="1045"/>
    <cellStyle name="Финансовый 65" xfId="1046"/>
    <cellStyle name="Финансовый 66" xfId="1047"/>
    <cellStyle name="Финансовый 67" xfId="1048"/>
    <cellStyle name="Финансовый 68" xfId="1049"/>
    <cellStyle name="Финансовый 69" xfId="1050"/>
    <cellStyle name="Финансовый 7" xfId="1051"/>
    <cellStyle name="Финансовый 7 2" xfId="1052"/>
    <cellStyle name="Финансовый 7 3" xfId="1053"/>
    <cellStyle name="Финансовый 7 4" xfId="1054"/>
    <cellStyle name="Финансовый 70" xfId="1055"/>
    <cellStyle name="Финансовый 71" xfId="1056"/>
    <cellStyle name="Финансовый 72" xfId="1057"/>
    <cellStyle name="Финансовый 73" xfId="1058"/>
    <cellStyle name="Финансовый 74" xfId="1059"/>
    <cellStyle name="Финансовый 75" xfId="1060"/>
    <cellStyle name="Финансовый 76" xfId="1061"/>
    <cellStyle name="Финансовый 77" xfId="1062"/>
    <cellStyle name="Финансовый 78" xfId="1063"/>
    <cellStyle name="Финансовый 79" xfId="1064"/>
    <cellStyle name="Финансовый 8" xfId="1065"/>
    <cellStyle name="Финансовый 80" xfId="1066"/>
    <cellStyle name="Финансовый 81" xfId="1067"/>
    <cellStyle name="Финансовый 82" xfId="1068"/>
    <cellStyle name="Финансовый 83" xfId="1069"/>
    <cellStyle name="Финансовый 84" xfId="1070"/>
    <cellStyle name="Финансовый 85" xfId="1071"/>
    <cellStyle name="Финансовый 86" xfId="1072"/>
    <cellStyle name="Финансовый 87" xfId="1073"/>
    <cellStyle name="Финансовый 88" xfId="1074"/>
    <cellStyle name="Финансовый 89" xfId="1075"/>
    <cellStyle name="Финансовый 9" xfId="1076"/>
    <cellStyle name="Финансовый 9 2" xfId="1077"/>
    <cellStyle name="Финансовый 9 3" xfId="1078"/>
    <cellStyle name="Финансовый 90" xfId="1079"/>
    <cellStyle name="Финансовый 91" xfId="1080"/>
    <cellStyle name="Финансовый 92" xfId="1081"/>
    <cellStyle name="Финансовый 93" xfId="1082"/>
    <cellStyle name="Финансовый 94" xfId="1083"/>
    <cellStyle name="Финансовый 95" xfId="1084"/>
    <cellStyle name="Финансовый 96" xfId="1085"/>
    <cellStyle name="Финансовый 97" xfId="1086"/>
    <cellStyle name="Финансовый 98" xfId="1087"/>
    <cellStyle name="Финансовый 99" xfId="1088"/>
    <cellStyle name="Хороший 2" xfId="1089"/>
  </cellStyles>
  <dxfs count="8">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0</xdr:rowOff>
    </xdr:from>
    <xdr:to>
      <xdr:col>5</xdr:col>
      <xdr:colOff>762179</xdr:colOff>
      <xdr:row>39</xdr:row>
      <xdr:rowOff>0</xdr:rowOff>
    </xdr:to>
    <xdr:sp macro="" textlink="" fLocksText="0">
      <xdr:nvSpPr>
        <xdr:cNvPr id="2" name="Text Box 3">
          <a:extLst>
            <a:ext uri="{FF2B5EF4-FFF2-40B4-BE49-F238E27FC236}">
              <a16:creationId xmlns="" xmlns:a16="http://schemas.microsoft.com/office/drawing/2014/main" id="{00000000-0008-0000-0100-000002000000}"/>
            </a:ext>
          </a:extLst>
        </xdr:cNvPr>
        <xdr:cNvSpPr txBox="1">
          <a:spLocks noChangeArrowheads="1"/>
        </xdr:cNvSpPr>
      </xdr:nvSpPr>
      <xdr:spPr bwMode="auto">
        <a:xfrm>
          <a:off x="0" y="23536275"/>
          <a:ext cx="8067854" cy="0"/>
        </a:xfrm>
        <a:prstGeom prst="rect">
          <a:avLst/>
        </a:prstGeom>
        <a:solidFill>
          <a:srgbClr val="FFFFFF"/>
        </a:solidFill>
        <a:ln w="9525">
          <a:noFill/>
          <a:miter lim="800000"/>
          <a:headEnd/>
          <a:tailEnd/>
        </a:ln>
      </xdr:spPr>
      <xdr:txBody>
        <a:bodyPr vertOverflow="clip" wrap="square" lIns="27432" tIns="27432" rIns="0" bIns="0" anchor="t" upright="1"/>
        <a:lstStyle/>
        <a:p>
          <a:pPr algn="l">
            <a:defRPr sz="1000"/>
          </a:pPr>
          <a:r>
            <a:rPr lang="ru-RU" sz="1100" b="0" i="0" u="none" strike="noStrike">
              <a:solidFill>
                <a:srgbClr val="000000"/>
              </a:solidFill>
              <a:latin typeface="Times New Roman"/>
              <a:cs typeface="Times New Roman"/>
            </a:rPr>
            <a:t>Руководитель органа, уполномоченного высшим органом</a:t>
          </a:r>
          <a:endParaRPr/>
        </a:p>
        <a:p>
          <a:pPr algn="l">
            <a:defRPr sz="1000"/>
          </a:pPr>
          <a:r>
            <a:rPr lang="ru-RU" sz="1100" b="0" i="0" u="none" strike="noStrike">
              <a:solidFill>
                <a:srgbClr val="000000"/>
              </a:solidFill>
              <a:latin typeface="Times New Roman"/>
              <a:cs typeface="Times New Roman"/>
            </a:rPr>
            <a:t>исполнительной власти субъекта Российской Федерации   </a:t>
          </a:r>
          <a:r>
            <a:rPr lang="ru-RU" sz="1100" b="0" i="0" u="sng" strike="noStrike">
              <a:solidFill>
                <a:srgbClr val="000000"/>
              </a:solidFill>
              <a:latin typeface="Times New Roman"/>
              <a:cs typeface="Times New Roman"/>
            </a:rPr>
            <a:t>                                                                                                                                            </a:t>
          </a:r>
          <a:r>
            <a:rPr lang="ru-RU" sz="1100" b="0" i="0" u="none" strike="noStrike">
              <a:solidFill>
                <a:srgbClr val="000000"/>
              </a:solidFill>
              <a:latin typeface="Times New Roman"/>
              <a:cs typeface="Times New Roman"/>
            </a:rPr>
            <a:t> (должность)</a:t>
          </a:r>
          <a:endParaRPr/>
        </a:p>
        <a:p>
          <a:pPr algn="l">
            <a:defRPr sz="1000"/>
          </a:pPr>
          <a:endParaRPr lang="ru-RU" sz="1100" b="0" i="0" u="none" strike="noStrike">
            <a:solidFill>
              <a:srgbClr val="000000"/>
            </a:solidFill>
            <a:latin typeface="Times New Roman"/>
            <a:cs typeface="Times New Roman"/>
          </a:endParaRPr>
        </a:p>
        <a:p>
          <a:pPr algn="l">
            <a:defRPr sz="1000"/>
          </a:pPr>
          <a:r>
            <a:rPr lang="ru-RU" sz="1100" b="0" i="0" u="none" strike="noStrike">
              <a:solidFill>
                <a:srgbClr val="000000"/>
              </a:solidFill>
              <a:latin typeface="Times New Roman"/>
              <a:cs typeface="Times New Roman"/>
            </a:rPr>
            <a:t>                                                                                           </a:t>
          </a:r>
          <a:r>
            <a:rPr lang="ru-RU" sz="1100" b="0" i="0" u="sng" strike="noStrike">
              <a:solidFill>
                <a:srgbClr val="000000"/>
              </a:solidFill>
              <a:latin typeface="Times New Roman"/>
              <a:cs typeface="Times New Roman"/>
            </a:rPr>
            <a:t>                                     </a:t>
          </a:r>
          <a:r>
            <a:rPr lang="ru-RU" sz="1100" b="0" i="0" u="none" strike="noStrike">
              <a:solidFill>
                <a:srgbClr val="000000"/>
              </a:solidFill>
              <a:latin typeface="Times New Roman"/>
              <a:cs typeface="Times New Roman"/>
            </a:rPr>
            <a:t> (подпись)    </a:t>
          </a:r>
          <a:r>
            <a:rPr lang="ru-RU" sz="1100" b="0" i="0" u="sng" strike="noStrike">
              <a:solidFill>
                <a:srgbClr val="000000"/>
              </a:solidFill>
              <a:latin typeface="Times New Roman"/>
              <a:cs typeface="Times New Roman"/>
            </a:rPr>
            <a:t>                                                                                    </a:t>
          </a:r>
          <a:r>
            <a:rPr lang="ru-RU" sz="1100" b="0" i="0" u="none" strike="noStrike">
              <a:solidFill>
                <a:srgbClr val="000000"/>
              </a:solidFill>
              <a:latin typeface="Times New Roman"/>
              <a:cs typeface="Times New Roman"/>
            </a:rPr>
            <a:t> (расшифровка подписи)</a:t>
          </a:r>
          <a:endParaRPr/>
        </a:p>
        <a:p>
          <a:pPr algn="l">
            <a:defRPr sz="1000"/>
          </a:pPr>
          <a:endParaRPr lang="ru-RU" sz="1100" b="0" i="0" u="none" strike="noStrike">
            <a:solidFill>
              <a:srgbClr val="000000"/>
            </a:solidFill>
            <a:latin typeface="Times New Roman"/>
            <a:cs typeface="Times New Roman"/>
          </a:endParaRPr>
        </a:p>
        <a:p>
          <a:pPr algn="l">
            <a:defRPr sz="1000"/>
          </a:pPr>
          <a:r>
            <a:rPr lang="ru-RU" sz="1100" b="0" i="0" u="none" strike="noStrike">
              <a:solidFill>
                <a:srgbClr val="000000"/>
              </a:solidFill>
              <a:latin typeface="Times New Roman"/>
              <a:cs typeface="Times New Roman"/>
            </a:rPr>
            <a:t>Главный бухгалтер органа, уполномоченного </a:t>
          </a:r>
          <a:endParaRPr/>
        </a:p>
        <a:p>
          <a:pPr algn="l">
            <a:defRPr sz="1000"/>
          </a:pPr>
          <a:r>
            <a:rPr lang="ru-RU" sz="1100" b="0" i="0" u="none" strike="noStrike">
              <a:solidFill>
                <a:srgbClr val="000000"/>
              </a:solidFill>
              <a:latin typeface="Times New Roman"/>
              <a:cs typeface="Times New Roman"/>
            </a:rPr>
            <a:t>высшим органом исполнительной власти</a:t>
          </a:r>
          <a:endParaRPr/>
        </a:p>
        <a:p>
          <a:pPr algn="l">
            <a:defRPr sz="1000"/>
          </a:pPr>
          <a:r>
            <a:rPr lang="ru-RU" sz="1100" b="0" i="0" u="none" strike="noStrike">
              <a:solidFill>
                <a:srgbClr val="000000"/>
              </a:solidFill>
              <a:latin typeface="Times New Roman"/>
              <a:cs typeface="Times New Roman"/>
            </a:rPr>
            <a:t>субъекта Российской Федерации                                          </a:t>
          </a:r>
          <a:r>
            <a:rPr lang="ru-RU" sz="1100" b="0" i="0" u="sng" strike="noStrike">
              <a:solidFill>
                <a:srgbClr val="000000"/>
              </a:solidFill>
              <a:latin typeface="Times New Roman"/>
              <a:cs typeface="Times New Roman"/>
            </a:rPr>
            <a:t>                                      </a:t>
          </a:r>
          <a:r>
            <a:rPr lang="ru-RU" sz="1100" b="0" i="0" u="none" strike="noStrike">
              <a:solidFill>
                <a:srgbClr val="000000"/>
              </a:solidFill>
              <a:latin typeface="Times New Roman"/>
              <a:cs typeface="Times New Roman"/>
            </a:rPr>
            <a:t> (подпись)    </a:t>
          </a:r>
          <a:r>
            <a:rPr lang="ru-RU" sz="1100" b="0" i="0" u="sng" strike="noStrike">
              <a:solidFill>
                <a:srgbClr val="000000"/>
              </a:solidFill>
              <a:latin typeface="Times New Roman"/>
              <a:cs typeface="Times New Roman"/>
            </a:rPr>
            <a:t>                                                                                 </a:t>
          </a:r>
          <a:r>
            <a:rPr lang="ru-RU" sz="1100" b="0" i="0" u="none" strike="noStrike">
              <a:solidFill>
                <a:srgbClr val="000000"/>
              </a:solidFill>
              <a:latin typeface="Times New Roman"/>
              <a:cs typeface="Times New Roman"/>
            </a:rPr>
            <a:t> (расшифровка подписи)</a:t>
          </a:r>
          <a:endParaRPr/>
        </a:p>
        <a:p>
          <a:pPr algn="l">
            <a:defRPr sz="1000"/>
          </a:pPr>
          <a:endParaRPr lang="ru-RU" sz="1100" b="0" i="0" u="none" strike="noStrike">
            <a:solidFill>
              <a:srgbClr val="000000"/>
            </a:solidFill>
            <a:latin typeface="Times New Roman"/>
            <a:cs typeface="Times New Roman"/>
          </a:endParaRPr>
        </a:p>
        <a:p>
          <a:pPr algn="l">
            <a:defRPr sz="1000"/>
          </a:pPr>
          <a:r>
            <a:rPr lang="ru-RU" sz="1100" b="0" i="0" u="none" strike="noStrike">
              <a:solidFill>
                <a:srgbClr val="000000"/>
              </a:solidFill>
              <a:latin typeface="Times New Roman"/>
              <a:cs typeface="Times New Roman"/>
            </a:rPr>
            <a:t>"_____" _______________________ 20     г.</a:t>
          </a:r>
          <a:endParaRPr/>
        </a:p>
        <a:p>
          <a:pPr algn="l">
            <a:defRPr sz="1000"/>
          </a:pPr>
          <a:r>
            <a:rPr lang="ru-RU" sz="1100" b="0" i="0" u="none" strike="noStrike">
              <a:solidFill>
                <a:srgbClr val="000000"/>
              </a:solidFill>
              <a:latin typeface="Times New Roman"/>
              <a:cs typeface="Times New Roman"/>
            </a:rPr>
            <a:t>        </a:t>
          </a:r>
          <a:endParaRPr/>
        </a:p>
        <a:p>
          <a:pPr algn="l">
            <a:defRPr sz="1000"/>
          </a:pPr>
          <a:r>
            <a:rPr lang="ru-RU" sz="1100" b="0" i="0" u="none" strike="noStrike">
              <a:solidFill>
                <a:srgbClr val="000000"/>
              </a:solidFill>
              <a:latin typeface="Times New Roman"/>
              <a:cs typeface="Times New Roman"/>
            </a:rPr>
            <a:t>       М.П.</a:t>
          </a:r>
          <a:endParaRPr/>
        </a:p>
        <a:p>
          <a:pPr algn="l">
            <a:defRPr sz="1000"/>
          </a:pPr>
          <a:endParaRPr lang="ru-RU" sz="1100" b="0" i="0" u="none" strike="noStrike">
            <a:solidFill>
              <a:srgbClr val="000000"/>
            </a:solidFill>
            <a:latin typeface="Times New Roman"/>
            <a:cs typeface="Times New Roman"/>
          </a:endParaRPr>
        </a:p>
        <a:p>
          <a:pPr algn="l">
            <a:defRPr sz="1000"/>
          </a:pPr>
          <a:r>
            <a:rPr lang="ru-RU" sz="1100" b="0" i="0" u="none" strike="noStrike">
              <a:solidFill>
                <a:srgbClr val="000000"/>
              </a:solidFill>
              <a:latin typeface="Times New Roman"/>
              <a:cs typeface="Times New Roman"/>
            </a:rPr>
            <a:t>Исполнитель: </a:t>
          </a:r>
          <a:r>
            <a:rPr lang="ru-RU" sz="1100" b="0" i="0" u="sng" strike="noStrike">
              <a:solidFill>
                <a:srgbClr val="000000"/>
              </a:solidFill>
              <a:latin typeface="Times New Roman"/>
              <a:cs typeface="Times New Roman"/>
            </a:rPr>
            <a:t>                                                                            </a:t>
          </a:r>
          <a:r>
            <a:rPr lang="ru-RU" sz="1100" b="0" i="0" u="none" strike="noStrike">
              <a:solidFill>
                <a:srgbClr val="000000"/>
              </a:solidFill>
              <a:latin typeface="Times New Roman"/>
              <a:cs typeface="Times New Roman"/>
            </a:rPr>
            <a:t> (Ф.И.О)   тел. </a:t>
          </a:r>
          <a:r>
            <a:rPr lang="ru-RU" sz="1100" b="0" i="0" u="sng" strike="noStrike">
              <a:solidFill>
                <a:srgbClr val="000000"/>
              </a:solidFill>
              <a:latin typeface="Times New Roman"/>
              <a:cs typeface="Times New Roman"/>
            </a:rPr>
            <a:t>                                      </a:t>
          </a:r>
          <a:r>
            <a:rPr lang="ru-RU" sz="1100" b="0" i="0" u="none" strike="noStrike">
              <a:solidFill>
                <a:srgbClr val="000000"/>
              </a:solidFill>
              <a:latin typeface="Times New Roman"/>
              <a:cs typeface="Times New Roman"/>
            </a:rPr>
            <a:t>  </a:t>
          </a:r>
          <a:r>
            <a:rPr lang="en-US" sz="1100" b="0" i="0" u="none" strike="noStrike">
              <a:solidFill>
                <a:srgbClr val="000000"/>
              </a:solidFill>
              <a:latin typeface="Times New Roman"/>
              <a:cs typeface="Times New Roman"/>
            </a:rPr>
            <a:t>e-mail: </a:t>
          </a:r>
          <a:r>
            <a:rPr lang="en-US" sz="1100" b="0" i="0" u="sng" strike="noStrike">
              <a:solidFill>
                <a:srgbClr val="000000"/>
              </a:solidFill>
              <a:latin typeface="Times New Roman"/>
              <a:cs typeface="Times New Roman"/>
            </a:rPr>
            <a:t>                                                          </a:t>
          </a:r>
          <a:endParaRPr/>
        </a:p>
        <a:p>
          <a:pPr algn="l">
            <a:defRPr sz="1000"/>
          </a:pPr>
          <a:endParaRPr lang="en-US" sz="1100" b="0" i="0" u="sng" strike="noStrike">
            <a:solidFill>
              <a:srgbClr val="000000"/>
            </a:solidFill>
            <a:latin typeface="Times New Roman"/>
            <a:cs typeface="Times New Roman"/>
          </a:endParaRPr>
        </a:p>
        <a:p>
          <a:pPr algn="l">
            <a:defRPr sz="1000"/>
          </a:pPr>
          <a:r>
            <a:rPr lang="en-US" sz="1100" b="0" i="0" u="none" strike="noStrike">
              <a:solidFill>
                <a:srgbClr val="000000"/>
              </a:solidFill>
              <a:latin typeface="Times New Roman"/>
              <a:cs typeface="Times New Roman"/>
            </a:rPr>
            <a:t>* </a:t>
          </a:r>
          <a:r>
            <a:rPr lang="ru-RU" sz="1100" b="0" i="0" u="none" strike="noStrike">
              <a:solidFill>
                <a:srgbClr val="000000"/>
              </a:solidFill>
              <a:latin typeface="Times New Roman"/>
              <a:cs typeface="Times New Roman"/>
            </a:rPr>
            <a:t>заполняется по видам сельскохозяйственных товаропроизводителей: сельскохозяйственные организации, крестьянские (фермерские) хозяйства и т.п</a:t>
          </a:r>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4;_&#1048;&#1089;&#1087;&#1086;&#1083;&#1085;&#1077;&#1085;&#1080;&#1103;_&#1073;&#1102;&#1076;&#1078;&#1077;&#1090;&#1072;_04/&#1054;&#1090;&#1095;&#1077;&#1090;&#1099;%20&#1087;&#1086;%20&#1060;&#1077;&#1076;&#1077;&#1088;&#1072;&#1094;&#1080;&#1080;%20&#1080;%20&#1082;&#1088;&#1072;&#1102;/2013%20&#1075;&#1086;&#1076;/&#1043;&#1055;-61%20&#1087;&#1072;&#1096;&#1085;&#1103;/01.01/&#1043;&#1055;-61&#1088;%20&#1089;%202013%20&#1075;&#1086;&#1076;&#10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ovalenko/AppData/Roaming/Microsoft/Excel/&#1056;&#1077;&#1077;&#1089;&#1090;&#1088;%20&#1089;%20&#1087;&#1088;&#1072;&#1074;&#1082;&#1072;&#1084;&#1080;%20ot_27_04_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valenko/AppData/Roaming/Microsoft/Excel/&#1055;&#1077;&#1088;&#1077;&#1095;&#1077;&#1085;&#1100;%20&#1087;&#1086;&#1083;&#1091;&#1095;&#1072;&#1090;&#1077;&#1083;&#1077;&#1081;%20&#1079;&#1072;%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естрЗавоз семян"/>
      <sheetName val="Списки"/>
      <sheetName val="Инструкция"/>
      <sheetName val="ФЛК (обязательный)"/>
    </sheetNames>
    <sheetDataSet>
      <sheetData sheetId="0" refreshError="1"/>
      <sheetData sheetId="1">
        <row r="1">
          <cell r="A1" t="str">
            <v>СХО</v>
          </cell>
        </row>
        <row r="2">
          <cell r="A2" t="str">
            <v>организации АПК</v>
          </cell>
        </row>
        <row r="3">
          <cell r="A3" t="str">
            <v>СПоК</v>
          </cell>
        </row>
        <row r="4">
          <cell r="A4" t="str">
            <v>КФХ</v>
          </cell>
        </row>
        <row r="5">
          <cell r="A5" t="str">
            <v>ИП</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sheetData sheetId="1">
        <row r="1">
          <cell r="A1" t="str">
            <v>СХО</v>
          </cell>
        </row>
        <row r="2">
          <cell r="A2" t="str">
            <v>организации АПК</v>
          </cell>
        </row>
        <row r="3">
          <cell r="A3" t="str">
            <v>организации потребкооперации</v>
          </cell>
        </row>
        <row r="4">
          <cell r="A4" t="str">
            <v>ЛПХ</v>
          </cell>
        </row>
        <row r="5">
          <cell r="A5" t="str">
            <v>ИП</v>
          </cell>
        </row>
        <row r="6">
          <cell r="A6" t="str">
            <v>КФХ</v>
          </cell>
        </row>
        <row r="7">
          <cell r="A7" t="str">
            <v>СПоК</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естр без прочего на жив"/>
      <sheetName val="реестр Красноярский кр-й"/>
      <sheetName val="Лист2"/>
      <sheetName val="Лист3"/>
    </sheetNames>
    <sheetDataSet>
      <sheetData sheetId="0"/>
      <sheetData sheetId="1"/>
      <sheetData sheetId="2">
        <row r="1">
          <cell r="A1" t="str">
            <v>СХО</v>
          </cell>
        </row>
        <row r="2">
          <cell r="A2" t="str">
            <v>организации АПК</v>
          </cell>
        </row>
        <row r="3">
          <cell r="A3" t="str">
            <v>ЛПХ</v>
          </cell>
        </row>
        <row r="4">
          <cell r="A4" t="str">
            <v>ИП</v>
          </cell>
        </row>
        <row r="5">
          <cell r="A5" t="str">
            <v>КФХ</v>
          </cell>
        </row>
        <row r="6">
          <cell r="A6" t="str">
            <v>СПоК</v>
          </cell>
        </row>
      </sheetData>
      <sheetData sheetId="3"/>
    </sheetDataSet>
  </externalBook>
</externalLink>
</file>

<file path=xl/persons/person.xml><?xml version="1.0" encoding="utf-8"?>
<personList xmlns="http://schemas.microsoft.com/office/spreadsheetml/2018/threadedcomments" xmlns:x="http://schemas.openxmlformats.org/spreadsheetml/2006/main">
  <person displayName="Макота" id="{88A9A308-72EB-FE3C-95BF-AD48298EE86A}"/>
  <person displayName="Яна В. Ганжа" id="{6BB98B09-8292-2D5C-85B7-D2BD0AE1361B}"/>
</personList>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2.xml><?xml version="1.0" encoding="utf-8"?>
<ThreadedComments xmlns="http://schemas.microsoft.com/office/spreadsheetml/2018/threadedcomments" xmlns:x="http://schemas.openxmlformats.org/spreadsheetml/2006/main">
  <threadedComment ref="C608" personId="{6BB98B09-8292-2D5C-85B7-D2BD0AE1361B}" id="{00AC0062-00BB-47E0-A5CA-000400060069}" done="0">
    <text xml:space="preserve">Выход из реестра в связи со смертью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2.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C829"/>
  <sheetViews>
    <sheetView tabSelected="1" view="pageBreakPreview" zoomScale="70" workbookViewId="0">
      <pane xSplit="2" ySplit="5" topLeftCell="C6" activePane="bottomRight" state="frozen"/>
      <selection activeCell="E612" sqref="E612"/>
      <selection pane="topRight"/>
      <selection pane="bottomLeft"/>
      <selection pane="bottomRight" activeCell="F10" sqref="F10"/>
    </sheetView>
  </sheetViews>
  <sheetFormatPr defaultColWidth="9.28515625" defaultRowHeight="23.25" outlineLevelRow="1" x14ac:dyDescent="0.35"/>
  <cols>
    <col min="1" max="1" width="25.85546875" style="1" customWidth="1"/>
    <col min="2" max="2" width="43.140625" style="2" customWidth="1"/>
    <col min="3" max="3" width="18.42578125" style="3" customWidth="1"/>
    <col min="4" max="4" width="26.140625" style="4" customWidth="1"/>
    <col min="5" max="5" width="26.140625" style="5" customWidth="1"/>
    <col min="6" max="6" width="28.5703125" style="6" customWidth="1"/>
    <col min="7" max="7" width="33.28515625" style="7" customWidth="1"/>
    <col min="8" max="8" width="28.5703125" style="7" customWidth="1"/>
    <col min="9" max="10" width="24.42578125" style="8" customWidth="1"/>
    <col min="11" max="11" width="28.7109375" style="9" customWidth="1"/>
    <col min="12" max="12" width="28.7109375" style="8" customWidth="1"/>
    <col min="13" max="14" width="24.42578125" style="8" customWidth="1"/>
    <col min="15" max="15" width="31.140625" style="9" customWidth="1"/>
    <col min="16" max="16" width="31.140625" style="8" customWidth="1"/>
    <col min="17" max="17" width="25.7109375" style="8" customWidth="1"/>
    <col min="18" max="18" width="25.7109375" style="7" customWidth="1"/>
    <col min="19" max="19" width="42.85546875" style="8" customWidth="1"/>
    <col min="20" max="23" width="24.42578125" style="7" customWidth="1"/>
    <col min="24" max="24" width="26" style="8" customWidth="1"/>
    <col min="25" max="25" width="26.42578125" style="8" customWidth="1"/>
    <col min="26" max="27" width="24.42578125" style="7" customWidth="1"/>
    <col min="28" max="29" width="32.28515625" style="1" customWidth="1"/>
    <col min="30" max="31" width="27.42578125" style="8" customWidth="1"/>
    <col min="32" max="35" width="24.42578125" style="8" customWidth="1"/>
    <col min="36" max="36" width="41.28515625" style="7" customWidth="1"/>
    <col min="37" max="37" width="49.42578125" style="7" customWidth="1"/>
    <col min="38" max="43" width="24.42578125" style="7" customWidth="1"/>
    <col min="44" max="45" width="25.28515625" style="1" customWidth="1"/>
    <col min="46" max="46" width="41.85546875" style="7" customWidth="1"/>
    <col min="47" max="47" width="67.28515625" style="7" customWidth="1"/>
    <col min="48" max="48" width="46" style="7" customWidth="1"/>
    <col min="49" max="49" width="36" style="1" customWidth="1"/>
    <col min="50" max="50" width="78" style="1" customWidth="1"/>
    <col min="51" max="51" width="75" style="1" customWidth="1"/>
    <col min="52" max="52" width="75.5703125" style="1" customWidth="1"/>
    <col min="53" max="53" width="57.42578125" style="1" customWidth="1"/>
    <col min="54" max="54" width="52.28515625" style="1" customWidth="1"/>
    <col min="55" max="58" width="26.85546875" style="1" customWidth="1"/>
    <col min="59" max="59" width="47.5703125" style="7" customWidth="1"/>
    <col min="60" max="61" width="24.42578125" style="7" customWidth="1"/>
    <col min="62" max="62" width="43.28515625" style="8" customWidth="1"/>
    <col min="63" max="63" width="41.42578125" style="7" customWidth="1"/>
    <col min="64" max="65" width="24.42578125" style="7" customWidth="1"/>
    <col min="66" max="66" width="80" style="7" customWidth="1"/>
    <col min="67" max="67" width="39.85546875" style="7" customWidth="1"/>
    <col min="68" max="68" width="50.28515625" style="7" customWidth="1"/>
    <col min="69" max="69" width="39.85546875" style="7" customWidth="1"/>
    <col min="70" max="70" width="46.5703125" style="7" customWidth="1"/>
    <col min="71" max="71" width="23.7109375" style="1" customWidth="1"/>
    <col min="72" max="72" width="22.5703125" style="1" customWidth="1"/>
    <col min="73" max="74" width="24.7109375" style="1" customWidth="1"/>
    <col min="75" max="76" width="34.42578125" style="1" customWidth="1"/>
    <col min="77" max="77" width="62.7109375" style="1" customWidth="1"/>
    <col min="78" max="78" width="44.28515625" style="7" customWidth="1"/>
    <col min="79" max="79" width="37.42578125" style="7" customWidth="1"/>
    <col min="80" max="80" width="38.140625" style="7" customWidth="1"/>
    <col min="81" max="81" width="55" style="7" customWidth="1"/>
    <col min="82" max="83" width="57.140625" style="1" customWidth="1"/>
    <col min="84" max="85" width="24.42578125" style="7" customWidth="1"/>
    <col min="86" max="214" width="9.28515625" style="1"/>
    <col min="215" max="215" width="26.28515625" style="1" customWidth="1"/>
    <col min="216" max="216" width="45.42578125" style="1" customWidth="1"/>
    <col min="217" max="217" width="14.85546875" style="1" customWidth="1"/>
    <col min="218" max="221" width="9.28515625" style="1" customWidth="1"/>
    <col min="222" max="222" width="0.140625" style="1" customWidth="1"/>
    <col min="223" max="223" width="29.42578125" style="1" customWidth="1"/>
    <col min="224" max="224" width="24.42578125" style="1" customWidth="1"/>
    <col min="225" max="225" width="26.7109375" style="1" customWidth="1"/>
    <col min="226" max="226" width="24.85546875" style="1" customWidth="1"/>
    <col min="227" max="227" width="21.28515625" style="1" customWidth="1"/>
    <col min="228" max="231" width="21.5703125" style="1" customWidth="1"/>
    <col min="232" max="232" width="28.28515625" style="1" customWidth="1"/>
    <col min="233" max="233" width="33" style="1" customWidth="1"/>
    <col min="234" max="234" width="22.85546875" style="1" customWidth="1"/>
    <col min="235" max="235" width="22" style="1" customWidth="1"/>
    <col min="236" max="236" width="24.7109375" style="1" customWidth="1"/>
    <col min="237" max="237" width="28.7109375" style="1" customWidth="1"/>
    <col min="238" max="238" width="23.5703125" style="1" customWidth="1"/>
    <col min="239" max="239" width="24.28515625" style="1" customWidth="1"/>
    <col min="240" max="240" width="23.5703125" style="1" customWidth="1"/>
    <col min="241" max="245" width="24.28515625" style="1" customWidth="1"/>
    <col min="246" max="246" width="22.7109375" style="1" customWidth="1"/>
    <col min="247" max="247" width="21.5703125" style="1" customWidth="1"/>
    <col min="248" max="248" width="21.42578125" style="1" customWidth="1"/>
    <col min="249" max="249" width="22.28515625" style="1" customWidth="1"/>
    <col min="250" max="250" width="22.5703125" style="1" customWidth="1"/>
    <col min="251" max="251" width="23.28515625" style="1" customWidth="1"/>
    <col min="252" max="253" width="20.5703125" style="1" customWidth="1"/>
    <col min="254" max="254" width="21.28515625" style="1" customWidth="1"/>
    <col min="255" max="255" width="21.42578125" style="1" customWidth="1"/>
    <col min="256" max="256" width="22" style="1" customWidth="1"/>
    <col min="257" max="258" width="21.5703125" style="1" customWidth="1"/>
    <col min="259" max="259" width="22.28515625" style="1" customWidth="1"/>
    <col min="260" max="260" width="25.42578125" style="1" customWidth="1"/>
    <col min="261" max="261" width="25.28515625" style="1" customWidth="1"/>
    <col min="262" max="262" width="28.7109375" style="1" customWidth="1"/>
    <col min="263" max="263" width="22.140625" style="1" customWidth="1"/>
    <col min="264" max="264" width="22" style="1" customWidth="1"/>
    <col min="265" max="265" width="24.5703125" style="1" customWidth="1"/>
    <col min="266" max="266" width="19.7109375" style="1" customWidth="1"/>
    <col min="267" max="267" width="29.140625" style="1" customWidth="1"/>
    <col min="268" max="268" width="25.140625" style="1" customWidth="1"/>
    <col min="269" max="270" width="29.42578125" style="1" customWidth="1"/>
    <col min="271" max="272" width="23.7109375" style="1" customWidth="1"/>
    <col min="273" max="273" width="26.7109375" style="1" customWidth="1"/>
    <col min="274" max="274" width="29.85546875" style="1" customWidth="1"/>
    <col min="275" max="277" width="23.28515625" style="1" customWidth="1"/>
    <col min="278" max="278" width="23.85546875" style="1" customWidth="1"/>
    <col min="279" max="279" width="26.7109375" style="1" customWidth="1"/>
    <col min="280" max="280" width="24.5703125" style="1" customWidth="1"/>
    <col min="281" max="281" width="26.85546875" style="1" customWidth="1"/>
    <col min="282" max="283" width="23.5703125" style="1" customWidth="1"/>
    <col min="284" max="284" width="28.7109375" style="1" customWidth="1"/>
    <col min="285" max="285" width="34.42578125" style="1" customWidth="1"/>
    <col min="286" max="286" width="29.7109375" style="1" customWidth="1"/>
    <col min="287" max="287" width="22" style="1" customWidth="1"/>
    <col min="288" max="288" width="23.7109375" style="1" customWidth="1"/>
    <col min="289" max="289" width="23.5703125" style="1" customWidth="1"/>
    <col min="290" max="293" width="22.140625" style="1" customWidth="1"/>
    <col min="294" max="294" width="25.28515625" style="1" customWidth="1"/>
    <col min="295" max="295" width="45.42578125" style="1" customWidth="1"/>
    <col min="296" max="296" width="24.7109375" style="1" customWidth="1"/>
    <col min="297" max="297" width="26.42578125" style="1" customWidth="1"/>
    <col min="298" max="298" width="29.28515625" style="1" customWidth="1"/>
    <col min="299" max="301" width="27.28515625" style="1" customWidth="1"/>
    <col min="302" max="302" width="31.7109375" style="1" customWidth="1"/>
    <col min="303" max="303" width="27.7109375" style="1" customWidth="1"/>
    <col min="304" max="306" width="28.28515625" style="1" customWidth="1"/>
    <col min="307" max="307" width="24.7109375" style="1" customWidth="1"/>
    <col min="308" max="308" width="24.140625" style="1" customWidth="1"/>
    <col min="309" max="311" width="22.28515625" style="1" customWidth="1"/>
    <col min="312" max="312" width="22.42578125" style="1" customWidth="1"/>
    <col min="313" max="313" width="23.7109375" style="1" customWidth="1"/>
    <col min="314" max="316" width="9.28515625" style="1" customWidth="1"/>
    <col min="317" max="470" width="9.28515625" style="1"/>
    <col min="471" max="471" width="26.28515625" style="1" customWidth="1"/>
    <col min="472" max="472" width="45.42578125" style="1" customWidth="1"/>
    <col min="473" max="473" width="14.85546875" style="1" customWidth="1"/>
    <col min="474" max="477" width="9.28515625" style="1" customWidth="1"/>
    <col min="478" max="478" width="0.140625" style="1" customWidth="1"/>
    <col min="479" max="479" width="29.42578125" style="1" customWidth="1"/>
    <col min="480" max="480" width="24.42578125" style="1" customWidth="1"/>
    <col min="481" max="481" width="26.7109375" style="1" customWidth="1"/>
    <col min="482" max="482" width="24.85546875" style="1" customWidth="1"/>
    <col min="483" max="483" width="21.28515625" style="1" customWidth="1"/>
    <col min="484" max="487" width="21.5703125" style="1" customWidth="1"/>
    <col min="488" max="488" width="28.28515625" style="1" customWidth="1"/>
    <col min="489" max="489" width="33" style="1" customWidth="1"/>
    <col min="490" max="490" width="22.85546875" style="1" customWidth="1"/>
    <col min="491" max="491" width="22" style="1" customWidth="1"/>
    <col min="492" max="492" width="24.7109375" style="1" customWidth="1"/>
    <col min="493" max="493" width="28.7109375" style="1" customWidth="1"/>
    <col min="494" max="494" width="23.5703125" style="1" customWidth="1"/>
    <col min="495" max="495" width="24.28515625" style="1" customWidth="1"/>
    <col min="496" max="496" width="23.5703125" style="1" customWidth="1"/>
    <col min="497" max="501" width="24.28515625" style="1" customWidth="1"/>
    <col min="502" max="502" width="22.7109375" style="1" customWidth="1"/>
    <col min="503" max="503" width="21.5703125" style="1" customWidth="1"/>
    <col min="504" max="504" width="21.42578125" style="1" customWidth="1"/>
    <col min="505" max="505" width="22.28515625" style="1" customWidth="1"/>
    <col min="506" max="506" width="22.5703125" style="1" customWidth="1"/>
    <col min="507" max="507" width="23.28515625" style="1" customWidth="1"/>
    <col min="508" max="509" width="20.5703125" style="1" customWidth="1"/>
    <col min="510" max="510" width="21.28515625" style="1" customWidth="1"/>
    <col min="511" max="511" width="21.42578125" style="1" customWidth="1"/>
    <col min="512" max="512" width="22" style="1" customWidth="1"/>
    <col min="513" max="514" width="21.5703125" style="1" customWidth="1"/>
    <col min="515" max="515" width="22.28515625" style="1" customWidth="1"/>
    <col min="516" max="516" width="25.42578125" style="1" customWidth="1"/>
    <col min="517" max="517" width="25.28515625" style="1" customWidth="1"/>
    <col min="518" max="518" width="28.7109375" style="1" customWidth="1"/>
    <col min="519" max="519" width="22.140625" style="1" customWidth="1"/>
    <col min="520" max="520" width="22" style="1" customWidth="1"/>
    <col min="521" max="521" width="24.5703125" style="1" customWidth="1"/>
    <col min="522" max="522" width="19.7109375" style="1" customWidth="1"/>
    <col min="523" max="523" width="29.140625" style="1" customWidth="1"/>
    <col min="524" max="524" width="25.140625" style="1" customWidth="1"/>
    <col min="525" max="526" width="29.42578125" style="1" customWidth="1"/>
    <col min="527" max="528" width="23.7109375" style="1" customWidth="1"/>
    <col min="529" max="529" width="26.7109375" style="1" customWidth="1"/>
    <col min="530" max="530" width="29.85546875" style="1" customWidth="1"/>
    <col min="531" max="533" width="23.28515625" style="1" customWidth="1"/>
    <col min="534" max="534" width="23.85546875" style="1" customWidth="1"/>
    <col min="535" max="535" width="26.7109375" style="1" customWidth="1"/>
    <col min="536" max="536" width="24.5703125" style="1" customWidth="1"/>
    <col min="537" max="537" width="26.85546875" style="1" customWidth="1"/>
    <col min="538" max="539" width="23.5703125" style="1" customWidth="1"/>
    <col min="540" max="540" width="28.7109375" style="1" customWidth="1"/>
    <col min="541" max="541" width="34.42578125" style="1" customWidth="1"/>
    <col min="542" max="542" width="29.7109375" style="1" customWidth="1"/>
    <col min="543" max="543" width="22" style="1" customWidth="1"/>
    <col min="544" max="544" width="23.7109375" style="1" customWidth="1"/>
    <col min="545" max="545" width="23.5703125" style="1" customWidth="1"/>
    <col min="546" max="549" width="22.140625" style="1" customWidth="1"/>
    <col min="550" max="550" width="25.28515625" style="1" customWidth="1"/>
    <col min="551" max="551" width="45.42578125" style="1" customWidth="1"/>
    <col min="552" max="552" width="24.7109375" style="1" customWidth="1"/>
    <col min="553" max="553" width="26.42578125" style="1" customWidth="1"/>
    <col min="554" max="554" width="29.28515625" style="1" customWidth="1"/>
    <col min="555" max="557" width="27.28515625" style="1" customWidth="1"/>
    <col min="558" max="558" width="31.7109375" style="1" customWidth="1"/>
    <col min="559" max="559" width="27.7109375" style="1" customWidth="1"/>
    <col min="560" max="562" width="28.28515625" style="1" customWidth="1"/>
    <col min="563" max="563" width="24.7109375" style="1" customWidth="1"/>
    <col min="564" max="564" width="24.140625" style="1" customWidth="1"/>
    <col min="565" max="567" width="22.28515625" style="1" customWidth="1"/>
    <col min="568" max="568" width="22.42578125" style="1" customWidth="1"/>
    <col min="569" max="569" width="23.7109375" style="1" customWidth="1"/>
    <col min="570" max="572" width="9.28515625" style="1" customWidth="1"/>
    <col min="573" max="726" width="9.28515625" style="1"/>
    <col min="727" max="727" width="26.28515625" style="1" customWidth="1"/>
    <col min="728" max="728" width="45.42578125" style="1" customWidth="1"/>
    <col min="729" max="729" width="14.85546875" style="1" customWidth="1"/>
    <col min="730" max="733" width="9.28515625" style="1" customWidth="1"/>
    <col min="734" max="734" width="0.140625" style="1" customWidth="1"/>
    <col min="735" max="735" width="29.42578125" style="1" customWidth="1"/>
    <col min="736" max="736" width="24.42578125" style="1" customWidth="1"/>
    <col min="737" max="737" width="26.7109375" style="1" customWidth="1"/>
    <col min="738" max="738" width="24.85546875" style="1" customWidth="1"/>
    <col min="739" max="739" width="21.28515625" style="1" customWidth="1"/>
    <col min="740" max="743" width="21.5703125" style="1" customWidth="1"/>
    <col min="744" max="744" width="28.28515625" style="1" customWidth="1"/>
    <col min="745" max="745" width="33" style="1" customWidth="1"/>
    <col min="746" max="746" width="22.85546875" style="1" customWidth="1"/>
    <col min="747" max="747" width="22" style="1" customWidth="1"/>
    <col min="748" max="748" width="24.7109375" style="1" customWidth="1"/>
    <col min="749" max="749" width="28.7109375" style="1" customWidth="1"/>
    <col min="750" max="750" width="23.5703125" style="1" customWidth="1"/>
    <col min="751" max="751" width="24.28515625" style="1" customWidth="1"/>
    <col min="752" max="752" width="23.5703125" style="1" customWidth="1"/>
    <col min="753" max="757" width="24.28515625" style="1" customWidth="1"/>
    <col min="758" max="758" width="22.7109375" style="1" customWidth="1"/>
    <col min="759" max="759" width="21.5703125" style="1" customWidth="1"/>
    <col min="760" max="760" width="21.42578125" style="1" customWidth="1"/>
    <col min="761" max="761" width="22.28515625" style="1" customWidth="1"/>
    <col min="762" max="762" width="22.5703125" style="1" customWidth="1"/>
    <col min="763" max="763" width="23.28515625" style="1" customWidth="1"/>
    <col min="764" max="765" width="20.5703125" style="1" customWidth="1"/>
    <col min="766" max="766" width="21.28515625" style="1" customWidth="1"/>
    <col min="767" max="767" width="21.42578125" style="1" customWidth="1"/>
    <col min="768" max="768" width="22" style="1" customWidth="1"/>
    <col min="769" max="770" width="21.5703125" style="1" customWidth="1"/>
    <col min="771" max="771" width="22.28515625" style="1" customWidth="1"/>
    <col min="772" max="772" width="25.42578125" style="1" customWidth="1"/>
    <col min="773" max="773" width="25.28515625" style="1" customWidth="1"/>
    <col min="774" max="774" width="28.7109375" style="1" customWidth="1"/>
    <col min="775" max="775" width="22.140625" style="1" customWidth="1"/>
    <col min="776" max="776" width="22" style="1" customWidth="1"/>
    <col min="777" max="777" width="24.5703125" style="1" customWidth="1"/>
    <col min="778" max="778" width="19.7109375" style="1" customWidth="1"/>
    <col min="779" max="779" width="29.140625" style="1" customWidth="1"/>
    <col min="780" max="780" width="25.140625" style="1" customWidth="1"/>
    <col min="781" max="782" width="29.42578125" style="1" customWidth="1"/>
    <col min="783" max="784" width="23.7109375" style="1" customWidth="1"/>
    <col min="785" max="785" width="26.7109375" style="1" customWidth="1"/>
    <col min="786" max="786" width="29.85546875" style="1" customWidth="1"/>
    <col min="787" max="789" width="23.28515625" style="1" customWidth="1"/>
    <col min="790" max="790" width="23.85546875" style="1" customWidth="1"/>
    <col min="791" max="791" width="26.7109375" style="1" customWidth="1"/>
    <col min="792" max="792" width="24.5703125" style="1" customWidth="1"/>
    <col min="793" max="793" width="26.85546875" style="1" customWidth="1"/>
    <col min="794" max="795" width="23.5703125" style="1" customWidth="1"/>
    <col min="796" max="796" width="28.7109375" style="1" customWidth="1"/>
    <col min="797" max="797" width="34.42578125" style="1" customWidth="1"/>
    <col min="798" max="798" width="29.7109375" style="1" customWidth="1"/>
    <col min="799" max="799" width="22" style="1" customWidth="1"/>
    <col min="800" max="800" width="23.7109375" style="1" customWidth="1"/>
    <col min="801" max="801" width="23.5703125" style="1" customWidth="1"/>
    <col min="802" max="805" width="22.140625" style="1" customWidth="1"/>
    <col min="806" max="806" width="25.28515625" style="1" customWidth="1"/>
    <col min="807" max="807" width="45.42578125" style="1" customWidth="1"/>
    <col min="808" max="808" width="24.7109375" style="1" customWidth="1"/>
    <col min="809" max="809" width="26.42578125" style="1" customWidth="1"/>
    <col min="810" max="810" width="29.28515625" style="1" customWidth="1"/>
    <col min="811" max="813" width="27.28515625" style="1" customWidth="1"/>
    <col min="814" max="814" width="31.7109375" style="1" customWidth="1"/>
    <col min="815" max="815" width="27.7109375" style="1" customWidth="1"/>
    <col min="816" max="818" width="28.28515625" style="1" customWidth="1"/>
    <col min="819" max="819" width="24.7109375" style="1" customWidth="1"/>
    <col min="820" max="820" width="24.140625" style="1" customWidth="1"/>
    <col min="821" max="823" width="22.28515625" style="1" customWidth="1"/>
    <col min="824" max="824" width="22.42578125" style="1" customWidth="1"/>
    <col min="825" max="825" width="23.7109375" style="1" customWidth="1"/>
    <col min="826" max="828" width="9.28515625" style="1" customWidth="1"/>
    <col min="829" max="982" width="9.28515625" style="1"/>
    <col min="983" max="983" width="26.28515625" style="1" customWidth="1"/>
    <col min="984" max="984" width="45.42578125" style="1" customWidth="1"/>
    <col min="985" max="985" width="14.85546875" style="1" customWidth="1"/>
    <col min="986" max="989" width="9.28515625" style="1" customWidth="1"/>
    <col min="990" max="990" width="0.140625" style="1" customWidth="1"/>
    <col min="991" max="991" width="29.42578125" style="1" customWidth="1"/>
    <col min="992" max="992" width="24.42578125" style="1" customWidth="1"/>
    <col min="993" max="993" width="26.7109375" style="1" customWidth="1"/>
    <col min="994" max="994" width="24.85546875" style="1" customWidth="1"/>
    <col min="995" max="995" width="21.28515625" style="1" customWidth="1"/>
    <col min="996" max="999" width="21.5703125" style="1" customWidth="1"/>
    <col min="1000" max="1000" width="28.28515625" style="1" customWidth="1"/>
    <col min="1001" max="1001" width="33" style="1" customWidth="1"/>
    <col min="1002" max="1002" width="22.85546875" style="1" customWidth="1"/>
    <col min="1003" max="1003" width="22" style="1" customWidth="1"/>
    <col min="1004" max="1004" width="24.7109375" style="1" customWidth="1"/>
    <col min="1005" max="1005" width="28.7109375" style="1" customWidth="1"/>
    <col min="1006" max="1006" width="23.5703125" style="1" customWidth="1"/>
    <col min="1007" max="1007" width="24.28515625" style="1" customWidth="1"/>
    <col min="1008" max="1008" width="23.5703125" style="1" customWidth="1"/>
    <col min="1009" max="1013" width="24.28515625" style="1" customWidth="1"/>
    <col min="1014" max="1014" width="22.7109375" style="1" customWidth="1"/>
    <col min="1015" max="1015" width="21.5703125" style="1" customWidth="1"/>
    <col min="1016" max="1016" width="21.42578125" style="1" customWidth="1"/>
    <col min="1017" max="1017" width="22.28515625" style="1" customWidth="1"/>
    <col min="1018" max="1018" width="22.5703125" style="1" customWidth="1"/>
    <col min="1019" max="1019" width="23.28515625" style="1" customWidth="1"/>
    <col min="1020" max="1021" width="20.5703125" style="1" customWidth="1"/>
    <col min="1022" max="1022" width="21.28515625" style="1" customWidth="1"/>
    <col min="1023" max="1023" width="21.42578125" style="1" customWidth="1"/>
    <col min="1024" max="1024" width="22" style="1" customWidth="1"/>
    <col min="1025" max="1026" width="21.5703125" style="1" customWidth="1"/>
    <col min="1027" max="1027" width="22.28515625" style="1" customWidth="1"/>
    <col min="1028" max="1028" width="25.42578125" style="1" customWidth="1"/>
    <col min="1029" max="1029" width="25.28515625" style="1" customWidth="1"/>
    <col min="1030" max="1030" width="28.7109375" style="1" customWidth="1"/>
    <col min="1031" max="1031" width="22.140625" style="1" customWidth="1"/>
    <col min="1032" max="1032" width="22" style="1" customWidth="1"/>
    <col min="1033" max="1033" width="24.5703125" style="1" customWidth="1"/>
    <col min="1034" max="1034" width="19.7109375" style="1" customWidth="1"/>
    <col min="1035" max="1035" width="29.140625" style="1" customWidth="1"/>
    <col min="1036" max="1036" width="25.140625" style="1" customWidth="1"/>
    <col min="1037" max="1038" width="29.42578125" style="1" customWidth="1"/>
    <col min="1039" max="1040" width="23.7109375" style="1" customWidth="1"/>
    <col min="1041" max="1041" width="26.7109375" style="1" customWidth="1"/>
    <col min="1042" max="1042" width="29.85546875" style="1" customWidth="1"/>
    <col min="1043" max="1045" width="23.28515625" style="1" customWidth="1"/>
    <col min="1046" max="1046" width="23.85546875" style="1" customWidth="1"/>
    <col min="1047" max="1047" width="26.7109375" style="1" customWidth="1"/>
    <col min="1048" max="1048" width="24.5703125" style="1" customWidth="1"/>
    <col min="1049" max="1049" width="26.85546875" style="1" customWidth="1"/>
    <col min="1050" max="1051" width="23.5703125" style="1" customWidth="1"/>
    <col min="1052" max="1052" width="28.7109375" style="1" customWidth="1"/>
    <col min="1053" max="1053" width="34.42578125" style="1" customWidth="1"/>
    <col min="1054" max="1054" width="29.7109375" style="1" customWidth="1"/>
    <col min="1055" max="1055" width="22" style="1" customWidth="1"/>
    <col min="1056" max="1056" width="23.7109375" style="1" customWidth="1"/>
    <col min="1057" max="1057" width="23.5703125" style="1" customWidth="1"/>
    <col min="1058" max="1061" width="22.140625" style="1" customWidth="1"/>
    <col min="1062" max="1062" width="25.28515625" style="1" customWidth="1"/>
    <col min="1063" max="1063" width="45.42578125" style="1" customWidth="1"/>
    <col min="1064" max="1064" width="24.7109375" style="1" customWidth="1"/>
    <col min="1065" max="1065" width="26.42578125" style="1" customWidth="1"/>
    <col min="1066" max="1066" width="29.28515625" style="1" customWidth="1"/>
    <col min="1067" max="1069" width="27.28515625" style="1" customWidth="1"/>
    <col min="1070" max="1070" width="31.7109375" style="1" customWidth="1"/>
    <col min="1071" max="1071" width="27.7109375" style="1" customWidth="1"/>
    <col min="1072" max="1074" width="28.28515625" style="1" customWidth="1"/>
    <col min="1075" max="1075" width="24.7109375" style="1" customWidth="1"/>
    <col min="1076" max="1076" width="24.140625" style="1" customWidth="1"/>
    <col min="1077" max="1079" width="22.28515625" style="1" customWidth="1"/>
    <col min="1080" max="1080" width="22.42578125" style="1" customWidth="1"/>
    <col min="1081" max="1081" width="23.7109375" style="1" customWidth="1"/>
    <col min="1082" max="1084" width="9.28515625" style="1" customWidth="1"/>
    <col min="1085" max="1238" width="9.28515625" style="1"/>
    <col min="1239" max="1239" width="26.28515625" style="1" customWidth="1"/>
    <col min="1240" max="1240" width="45.42578125" style="1" customWidth="1"/>
    <col min="1241" max="1241" width="14.85546875" style="1" customWidth="1"/>
    <col min="1242" max="1245" width="9.28515625" style="1" customWidth="1"/>
    <col min="1246" max="1246" width="0.140625" style="1" customWidth="1"/>
    <col min="1247" max="1247" width="29.42578125" style="1" customWidth="1"/>
    <col min="1248" max="1248" width="24.42578125" style="1" customWidth="1"/>
    <col min="1249" max="1249" width="26.7109375" style="1" customWidth="1"/>
    <col min="1250" max="1250" width="24.85546875" style="1" customWidth="1"/>
    <col min="1251" max="1251" width="21.28515625" style="1" customWidth="1"/>
    <col min="1252" max="1255" width="21.5703125" style="1" customWidth="1"/>
    <col min="1256" max="1256" width="28.28515625" style="1" customWidth="1"/>
    <col min="1257" max="1257" width="33" style="1" customWidth="1"/>
    <col min="1258" max="1258" width="22.85546875" style="1" customWidth="1"/>
    <col min="1259" max="1259" width="22" style="1" customWidth="1"/>
    <col min="1260" max="1260" width="24.7109375" style="1" customWidth="1"/>
    <col min="1261" max="1261" width="28.7109375" style="1" customWidth="1"/>
    <col min="1262" max="1262" width="23.5703125" style="1" customWidth="1"/>
    <col min="1263" max="1263" width="24.28515625" style="1" customWidth="1"/>
    <col min="1264" max="1264" width="23.5703125" style="1" customWidth="1"/>
    <col min="1265" max="1269" width="24.28515625" style="1" customWidth="1"/>
    <col min="1270" max="1270" width="22.7109375" style="1" customWidth="1"/>
    <col min="1271" max="1271" width="21.5703125" style="1" customWidth="1"/>
    <col min="1272" max="1272" width="21.42578125" style="1" customWidth="1"/>
    <col min="1273" max="1273" width="22.28515625" style="1" customWidth="1"/>
    <col min="1274" max="1274" width="22.5703125" style="1" customWidth="1"/>
    <col min="1275" max="1275" width="23.28515625" style="1" customWidth="1"/>
    <col min="1276" max="1277" width="20.5703125" style="1" customWidth="1"/>
    <col min="1278" max="1278" width="21.28515625" style="1" customWidth="1"/>
    <col min="1279" max="1279" width="21.42578125" style="1" customWidth="1"/>
    <col min="1280" max="1280" width="22" style="1" customWidth="1"/>
    <col min="1281" max="1282" width="21.5703125" style="1" customWidth="1"/>
    <col min="1283" max="1283" width="22.28515625" style="1" customWidth="1"/>
    <col min="1284" max="1284" width="25.42578125" style="1" customWidth="1"/>
    <col min="1285" max="1285" width="25.28515625" style="1" customWidth="1"/>
    <col min="1286" max="1286" width="28.7109375" style="1" customWidth="1"/>
    <col min="1287" max="1287" width="22.140625" style="1" customWidth="1"/>
    <col min="1288" max="1288" width="22" style="1" customWidth="1"/>
    <col min="1289" max="1289" width="24.5703125" style="1" customWidth="1"/>
    <col min="1290" max="1290" width="19.7109375" style="1" customWidth="1"/>
    <col min="1291" max="1291" width="29.140625" style="1" customWidth="1"/>
    <col min="1292" max="1292" width="25.140625" style="1" customWidth="1"/>
    <col min="1293" max="1294" width="29.42578125" style="1" customWidth="1"/>
    <col min="1295" max="1296" width="23.7109375" style="1" customWidth="1"/>
    <col min="1297" max="1297" width="26.7109375" style="1" customWidth="1"/>
    <col min="1298" max="1298" width="29.85546875" style="1" customWidth="1"/>
    <col min="1299" max="1301" width="23.28515625" style="1" customWidth="1"/>
    <col min="1302" max="1302" width="23.85546875" style="1" customWidth="1"/>
    <col min="1303" max="1303" width="26.7109375" style="1" customWidth="1"/>
    <col min="1304" max="1304" width="24.5703125" style="1" customWidth="1"/>
    <col min="1305" max="1305" width="26.85546875" style="1" customWidth="1"/>
    <col min="1306" max="1307" width="23.5703125" style="1" customWidth="1"/>
    <col min="1308" max="1308" width="28.7109375" style="1" customWidth="1"/>
    <col min="1309" max="1309" width="34.42578125" style="1" customWidth="1"/>
    <col min="1310" max="1310" width="29.7109375" style="1" customWidth="1"/>
    <col min="1311" max="1311" width="22" style="1" customWidth="1"/>
    <col min="1312" max="1312" width="23.7109375" style="1" customWidth="1"/>
    <col min="1313" max="1313" width="23.5703125" style="1" customWidth="1"/>
    <col min="1314" max="1317" width="22.140625" style="1" customWidth="1"/>
    <col min="1318" max="1318" width="25.28515625" style="1" customWidth="1"/>
    <col min="1319" max="1319" width="45.42578125" style="1" customWidth="1"/>
    <col min="1320" max="1320" width="24.7109375" style="1" customWidth="1"/>
    <col min="1321" max="1321" width="26.42578125" style="1" customWidth="1"/>
    <col min="1322" max="1322" width="29.28515625" style="1" customWidth="1"/>
    <col min="1323" max="1325" width="27.28515625" style="1" customWidth="1"/>
    <col min="1326" max="1326" width="31.7109375" style="1" customWidth="1"/>
    <col min="1327" max="1327" width="27.7109375" style="1" customWidth="1"/>
    <col min="1328" max="1330" width="28.28515625" style="1" customWidth="1"/>
    <col min="1331" max="1331" width="24.7109375" style="1" customWidth="1"/>
    <col min="1332" max="1332" width="24.140625" style="1" customWidth="1"/>
    <col min="1333" max="1335" width="22.28515625" style="1" customWidth="1"/>
    <col min="1336" max="1336" width="22.42578125" style="1" customWidth="1"/>
    <col min="1337" max="1337" width="23.7109375" style="1" customWidth="1"/>
    <col min="1338" max="1340" width="9.28515625" style="1" customWidth="1"/>
    <col min="1341" max="1494" width="9.28515625" style="1"/>
    <col min="1495" max="1495" width="26.28515625" style="1" customWidth="1"/>
    <col min="1496" max="1496" width="45.42578125" style="1" customWidth="1"/>
    <col min="1497" max="1497" width="14.85546875" style="1" customWidth="1"/>
    <col min="1498" max="1501" width="9.28515625" style="1" customWidth="1"/>
    <col min="1502" max="1502" width="0.140625" style="1" customWidth="1"/>
    <col min="1503" max="1503" width="29.42578125" style="1" customWidth="1"/>
    <col min="1504" max="1504" width="24.42578125" style="1" customWidth="1"/>
    <col min="1505" max="1505" width="26.7109375" style="1" customWidth="1"/>
    <col min="1506" max="1506" width="24.85546875" style="1" customWidth="1"/>
    <col min="1507" max="1507" width="21.28515625" style="1" customWidth="1"/>
    <col min="1508" max="1511" width="21.5703125" style="1" customWidth="1"/>
    <col min="1512" max="1512" width="28.28515625" style="1" customWidth="1"/>
    <col min="1513" max="1513" width="33" style="1" customWidth="1"/>
    <col min="1514" max="1514" width="22.85546875" style="1" customWidth="1"/>
    <col min="1515" max="1515" width="22" style="1" customWidth="1"/>
    <col min="1516" max="1516" width="24.7109375" style="1" customWidth="1"/>
    <col min="1517" max="1517" width="28.7109375" style="1" customWidth="1"/>
    <col min="1518" max="1518" width="23.5703125" style="1" customWidth="1"/>
    <col min="1519" max="1519" width="24.28515625" style="1" customWidth="1"/>
    <col min="1520" max="1520" width="23.5703125" style="1" customWidth="1"/>
    <col min="1521" max="1525" width="24.28515625" style="1" customWidth="1"/>
    <col min="1526" max="1526" width="22.7109375" style="1" customWidth="1"/>
    <col min="1527" max="1527" width="21.5703125" style="1" customWidth="1"/>
    <col min="1528" max="1528" width="21.42578125" style="1" customWidth="1"/>
    <col min="1529" max="1529" width="22.28515625" style="1" customWidth="1"/>
    <col min="1530" max="1530" width="22.5703125" style="1" customWidth="1"/>
    <col min="1531" max="1531" width="23.28515625" style="1" customWidth="1"/>
    <col min="1532" max="1533" width="20.5703125" style="1" customWidth="1"/>
    <col min="1534" max="1534" width="21.28515625" style="1" customWidth="1"/>
    <col min="1535" max="1535" width="21.42578125" style="1" customWidth="1"/>
    <col min="1536" max="1536" width="22" style="1" customWidth="1"/>
    <col min="1537" max="1538" width="21.5703125" style="1" customWidth="1"/>
    <col min="1539" max="1539" width="22.28515625" style="1" customWidth="1"/>
    <col min="1540" max="1540" width="25.42578125" style="1" customWidth="1"/>
    <col min="1541" max="1541" width="25.28515625" style="1" customWidth="1"/>
    <col min="1542" max="1542" width="28.7109375" style="1" customWidth="1"/>
    <col min="1543" max="1543" width="22.140625" style="1" customWidth="1"/>
    <col min="1544" max="1544" width="22" style="1" customWidth="1"/>
    <col min="1545" max="1545" width="24.5703125" style="1" customWidth="1"/>
    <col min="1546" max="1546" width="19.7109375" style="1" customWidth="1"/>
    <col min="1547" max="1547" width="29.140625" style="1" customWidth="1"/>
    <col min="1548" max="1548" width="25.140625" style="1" customWidth="1"/>
    <col min="1549" max="1550" width="29.42578125" style="1" customWidth="1"/>
    <col min="1551" max="1552" width="23.7109375" style="1" customWidth="1"/>
    <col min="1553" max="1553" width="26.7109375" style="1" customWidth="1"/>
    <col min="1554" max="1554" width="29.85546875" style="1" customWidth="1"/>
    <col min="1555" max="1557" width="23.28515625" style="1" customWidth="1"/>
    <col min="1558" max="1558" width="23.85546875" style="1" customWidth="1"/>
    <col min="1559" max="1559" width="26.7109375" style="1" customWidth="1"/>
    <col min="1560" max="1560" width="24.5703125" style="1" customWidth="1"/>
    <col min="1561" max="1561" width="26.85546875" style="1" customWidth="1"/>
    <col min="1562" max="1563" width="23.5703125" style="1" customWidth="1"/>
    <col min="1564" max="1564" width="28.7109375" style="1" customWidth="1"/>
    <col min="1565" max="1565" width="34.42578125" style="1" customWidth="1"/>
    <col min="1566" max="1566" width="29.7109375" style="1" customWidth="1"/>
    <col min="1567" max="1567" width="22" style="1" customWidth="1"/>
    <col min="1568" max="1568" width="23.7109375" style="1" customWidth="1"/>
    <col min="1569" max="1569" width="23.5703125" style="1" customWidth="1"/>
    <col min="1570" max="1573" width="22.140625" style="1" customWidth="1"/>
    <col min="1574" max="1574" width="25.28515625" style="1" customWidth="1"/>
    <col min="1575" max="1575" width="45.42578125" style="1" customWidth="1"/>
    <col min="1576" max="1576" width="24.7109375" style="1" customWidth="1"/>
    <col min="1577" max="1577" width="26.42578125" style="1" customWidth="1"/>
    <col min="1578" max="1578" width="29.28515625" style="1" customWidth="1"/>
    <col min="1579" max="1581" width="27.28515625" style="1" customWidth="1"/>
    <col min="1582" max="1582" width="31.7109375" style="1" customWidth="1"/>
    <col min="1583" max="1583" width="27.7109375" style="1" customWidth="1"/>
    <col min="1584" max="1586" width="28.28515625" style="1" customWidth="1"/>
    <col min="1587" max="1587" width="24.7109375" style="1" customWidth="1"/>
    <col min="1588" max="1588" width="24.140625" style="1" customWidth="1"/>
    <col min="1589" max="1591" width="22.28515625" style="1" customWidth="1"/>
    <col min="1592" max="1592" width="22.42578125" style="1" customWidth="1"/>
    <col min="1593" max="1593" width="23.7109375" style="1" customWidth="1"/>
    <col min="1594" max="1596" width="9.28515625" style="1" customWidth="1"/>
    <col min="1597" max="1750" width="9.28515625" style="1"/>
    <col min="1751" max="1751" width="26.28515625" style="1" customWidth="1"/>
    <col min="1752" max="1752" width="45.42578125" style="1" customWidth="1"/>
    <col min="1753" max="1753" width="14.85546875" style="1" customWidth="1"/>
    <col min="1754" max="1757" width="9.28515625" style="1" customWidth="1"/>
    <col min="1758" max="1758" width="0.140625" style="1" customWidth="1"/>
    <col min="1759" max="1759" width="29.42578125" style="1" customWidth="1"/>
    <col min="1760" max="1760" width="24.42578125" style="1" customWidth="1"/>
    <col min="1761" max="1761" width="26.7109375" style="1" customWidth="1"/>
    <col min="1762" max="1762" width="24.85546875" style="1" customWidth="1"/>
    <col min="1763" max="1763" width="21.28515625" style="1" customWidth="1"/>
    <col min="1764" max="1767" width="21.5703125" style="1" customWidth="1"/>
    <col min="1768" max="1768" width="28.28515625" style="1" customWidth="1"/>
    <col min="1769" max="1769" width="33" style="1" customWidth="1"/>
    <col min="1770" max="1770" width="22.85546875" style="1" customWidth="1"/>
    <col min="1771" max="1771" width="22" style="1" customWidth="1"/>
    <col min="1772" max="1772" width="24.7109375" style="1" customWidth="1"/>
    <col min="1773" max="1773" width="28.7109375" style="1" customWidth="1"/>
    <col min="1774" max="1774" width="23.5703125" style="1" customWidth="1"/>
    <col min="1775" max="1775" width="24.28515625" style="1" customWidth="1"/>
    <col min="1776" max="1776" width="23.5703125" style="1" customWidth="1"/>
    <col min="1777" max="1781" width="24.28515625" style="1" customWidth="1"/>
    <col min="1782" max="1782" width="22.7109375" style="1" customWidth="1"/>
    <col min="1783" max="1783" width="21.5703125" style="1" customWidth="1"/>
    <col min="1784" max="1784" width="21.42578125" style="1" customWidth="1"/>
    <col min="1785" max="1785" width="22.28515625" style="1" customWidth="1"/>
    <col min="1786" max="1786" width="22.5703125" style="1" customWidth="1"/>
    <col min="1787" max="1787" width="23.28515625" style="1" customWidth="1"/>
    <col min="1788" max="1789" width="20.5703125" style="1" customWidth="1"/>
    <col min="1790" max="1790" width="21.28515625" style="1" customWidth="1"/>
    <col min="1791" max="1791" width="21.42578125" style="1" customWidth="1"/>
    <col min="1792" max="1792" width="22" style="1" customWidth="1"/>
    <col min="1793" max="1794" width="21.5703125" style="1" customWidth="1"/>
    <col min="1795" max="1795" width="22.28515625" style="1" customWidth="1"/>
    <col min="1796" max="1796" width="25.42578125" style="1" customWidth="1"/>
    <col min="1797" max="1797" width="25.28515625" style="1" customWidth="1"/>
    <col min="1798" max="1798" width="28.7109375" style="1" customWidth="1"/>
    <col min="1799" max="1799" width="22.140625" style="1" customWidth="1"/>
    <col min="1800" max="1800" width="22" style="1" customWidth="1"/>
    <col min="1801" max="1801" width="24.5703125" style="1" customWidth="1"/>
    <col min="1802" max="1802" width="19.7109375" style="1" customWidth="1"/>
    <col min="1803" max="1803" width="29.140625" style="1" customWidth="1"/>
    <col min="1804" max="1804" width="25.140625" style="1" customWidth="1"/>
    <col min="1805" max="1806" width="29.42578125" style="1" customWidth="1"/>
    <col min="1807" max="1808" width="23.7109375" style="1" customWidth="1"/>
    <col min="1809" max="1809" width="26.7109375" style="1" customWidth="1"/>
    <col min="1810" max="1810" width="29.85546875" style="1" customWidth="1"/>
    <col min="1811" max="1813" width="23.28515625" style="1" customWidth="1"/>
    <col min="1814" max="1814" width="23.85546875" style="1" customWidth="1"/>
    <col min="1815" max="1815" width="26.7109375" style="1" customWidth="1"/>
    <col min="1816" max="1816" width="24.5703125" style="1" customWidth="1"/>
    <col min="1817" max="1817" width="26.85546875" style="1" customWidth="1"/>
    <col min="1818" max="1819" width="23.5703125" style="1" customWidth="1"/>
    <col min="1820" max="1820" width="28.7109375" style="1" customWidth="1"/>
    <col min="1821" max="1821" width="34.42578125" style="1" customWidth="1"/>
    <col min="1822" max="1822" width="29.7109375" style="1" customWidth="1"/>
    <col min="1823" max="1823" width="22" style="1" customWidth="1"/>
    <col min="1824" max="1824" width="23.7109375" style="1" customWidth="1"/>
    <col min="1825" max="1825" width="23.5703125" style="1" customWidth="1"/>
    <col min="1826" max="1829" width="22.140625" style="1" customWidth="1"/>
    <col min="1830" max="1830" width="25.28515625" style="1" customWidth="1"/>
    <col min="1831" max="1831" width="45.42578125" style="1" customWidth="1"/>
    <col min="1832" max="1832" width="24.7109375" style="1" customWidth="1"/>
    <col min="1833" max="1833" width="26.42578125" style="1" customWidth="1"/>
    <col min="1834" max="1834" width="29.28515625" style="1" customWidth="1"/>
    <col min="1835" max="1837" width="27.28515625" style="1" customWidth="1"/>
    <col min="1838" max="1838" width="31.7109375" style="1" customWidth="1"/>
    <col min="1839" max="1839" width="27.7109375" style="1" customWidth="1"/>
    <col min="1840" max="1842" width="28.28515625" style="1" customWidth="1"/>
    <col min="1843" max="1843" width="24.7109375" style="1" customWidth="1"/>
    <col min="1844" max="1844" width="24.140625" style="1" customWidth="1"/>
    <col min="1845" max="1847" width="22.28515625" style="1" customWidth="1"/>
    <col min="1848" max="1848" width="22.42578125" style="1" customWidth="1"/>
    <col min="1849" max="1849" width="23.7109375" style="1" customWidth="1"/>
    <col min="1850" max="1852" width="9.28515625" style="1" customWidth="1"/>
    <col min="1853" max="2006" width="9.28515625" style="1"/>
    <col min="2007" max="2007" width="26.28515625" style="1" customWidth="1"/>
    <col min="2008" max="2008" width="45.42578125" style="1" customWidth="1"/>
    <col min="2009" max="2009" width="14.85546875" style="1" customWidth="1"/>
    <col min="2010" max="2013" width="9.28515625" style="1" customWidth="1"/>
    <col min="2014" max="2014" width="0.140625" style="1" customWidth="1"/>
    <col min="2015" max="2015" width="29.42578125" style="1" customWidth="1"/>
    <col min="2016" max="2016" width="24.42578125" style="1" customWidth="1"/>
    <col min="2017" max="2017" width="26.7109375" style="1" customWidth="1"/>
    <col min="2018" max="2018" width="24.85546875" style="1" customWidth="1"/>
    <col min="2019" max="2019" width="21.28515625" style="1" customWidth="1"/>
    <col min="2020" max="2023" width="21.5703125" style="1" customWidth="1"/>
    <col min="2024" max="2024" width="28.28515625" style="1" customWidth="1"/>
    <col min="2025" max="2025" width="33" style="1" customWidth="1"/>
    <col min="2026" max="2026" width="22.85546875" style="1" customWidth="1"/>
    <col min="2027" max="2027" width="22" style="1" customWidth="1"/>
    <col min="2028" max="2028" width="24.7109375" style="1" customWidth="1"/>
    <col min="2029" max="2029" width="28.7109375" style="1" customWidth="1"/>
    <col min="2030" max="2030" width="23.5703125" style="1" customWidth="1"/>
    <col min="2031" max="2031" width="24.28515625" style="1" customWidth="1"/>
    <col min="2032" max="2032" width="23.5703125" style="1" customWidth="1"/>
    <col min="2033" max="2037" width="24.28515625" style="1" customWidth="1"/>
    <col min="2038" max="2038" width="22.7109375" style="1" customWidth="1"/>
    <col min="2039" max="2039" width="21.5703125" style="1" customWidth="1"/>
    <col min="2040" max="2040" width="21.42578125" style="1" customWidth="1"/>
    <col min="2041" max="2041" width="22.28515625" style="1" customWidth="1"/>
    <col min="2042" max="2042" width="22.5703125" style="1" customWidth="1"/>
    <col min="2043" max="2043" width="23.28515625" style="1" customWidth="1"/>
    <col min="2044" max="2045" width="20.5703125" style="1" customWidth="1"/>
    <col min="2046" max="2046" width="21.28515625" style="1" customWidth="1"/>
    <col min="2047" max="2047" width="21.42578125" style="1" customWidth="1"/>
    <col min="2048" max="2048" width="22" style="1" customWidth="1"/>
    <col min="2049" max="2050" width="21.5703125" style="1" customWidth="1"/>
    <col min="2051" max="2051" width="22.28515625" style="1" customWidth="1"/>
    <col min="2052" max="2052" width="25.42578125" style="1" customWidth="1"/>
    <col min="2053" max="2053" width="25.28515625" style="1" customWidth="1"/>
    <col min="2054" max="2054" width="28.7109375" style="1" customWidth="1"/>
    <col min="2055" max="2055" width="22.140625" style="1" customWidth="1"/>
    <col min="2056" max="2056" width="22" style="1" customWidth="1"/>
    <col min="2057" max="2057" width="24.5703125" style="1" customWidth="1"/>
    <col min="2058" max="2058" width="19.7109375" style="1" customWidth="1"/>
    <col min="2059" max="2059" width="29.140625" style="1" customWidth="1"/>
    <col min="2060" max="2060" width="25.140625" style="1" customWidth="1"/>
    <col min="2061" max="2062" width="29.42578125" style="1" customWidth="1"/>
    <col min="2063" max="2064" width="23.7109375" style="1" customWidth="1"/>
    <col min="2065" max="2065" width="26.7109375" style="1" customWidth="1"/>
    <col min="2066" max="2066" width="29.85546875" style="1" customWidth="1"/>
    <col min="2067" max="2069" width="23.28515625" style="1" customWidth="1"/>
    <col min="2070" max="2070" width="23.85546875" style="1" customWidth="1"/>
    <col min="2071" max="2071" width="26.7109375" style="1" customWidth="1"/>
    <col min="2072" max="2072" width="24.5703125" style="1" customWidth="1"/>
    <col min="2073" max="2073" width="26.85546875" style="1" customWidth="1"/>
    <col min="2074" max="2075" width="23.5703125" style="1" customWidth="1"/>
    <col min="2076" max="2076" width="28.7109375" style="1" customWidth="1"/>
    <col min="2077" max="2077" width="34.42578125" style="1" customWidth="1"/>
    <col min="2078" max="2078" width="29.7109375" style="1" customWidth="1"/>
    <col min="2079" max="2079" width="22" style="1" customWidth="1"/>
    <col min="2080" max="2080" width="23.7109375" style="1" customWidth="1"/>
    <col min="2081" max="2081" width="23.5703125" style="1" customWidth="1"/>
    <col min="2082" max="2085" width="22.140625" style="1" customWidth="1"/>
    <col min="2086" max="2086" width="25.28515625" style="1" customWidth="1"/>
    <col min="2087" max="2087" width="45.42578125" style="1" customWidth="1"/>
    <col min="2088" max="2088" width="24.7109375" style="1" customWidth="1"/>
    <col min="2089" max="2089" width="26.42578125" style="1" customWidth="1"/>
    <col min="2090" max="2090" width="29.28515625" style="1" customWidth="1"/>
    <col min="2091" max="2093" width="27.28515625" style="1" customWidth="1"/>
    <col min="2094" max="2094" width="31.7109375" style="1" customWidth="1"/>
    <col min="2095" max="2095" width="27.7109375" style="1" customWidth="1"/>
    <col min="2096" max="2098" width="28.28515625" style="1" customWidth="1"/>
    <col min="2099" max="2099" width="24.7109375" style="1" customWidth="1"/>
    <col min="2100" max="2100" width="24.140625" style="1" customWidth="1"/>
    <col min="2101" max="2103" width="22.28515625" style="1" customWidth="1"/>
    <col min="2104" max="2104" width="22.42578125" style="1" customWidth="1"/>
    <col min="2105" max="2105" width="23.7109375" style="1" customWidth="1"/>
    <col min="2106" max="2108" width="9.28515625" style="1" customWidth="1"/>
    <col min="2109" max="2262" width="9.28515625" style="1"/>
    <col min="2263" max="2263" width="26.28515625" style="1" customWidth="1"/>
    <col min="2264" max="2264" width="45.42578125" style="1" customWidth="1"/>
    <col min="2265" max="2265" width="14.85546875" style="1" customWidth="1"/>
    <col min="2266" max="2269" width="9.28515625" style="1" customWidth="1"/>
    <col min="2270" max="2270" width="0.140625" style="1" customWidth="1"/>
    <col min="2271" max="2271" width="29.42578125" style="1" customWidth="1"/>
    <col min="2272" max="2272" width="24.42578125" style="1" customWidth="1"/>
    <col min="2273" max="2273" width="26.7109375" style="1" customWidth="1"/>
    <col min="2274" max="2274" width="24.85546875" style="1" customWidth="1"/>
    <col min="2275" max="2275" width="21.28515625" style="1" customWidth="1"/>
    <col min="2276" max="2279" width="21.5703125" style="1" customWidth="1"/>
    <col min="2280" max="2280" width="28.28515625" style="1" customWidth="1"/>
    <col min="2281" max="2281" width="33" style="1" customWidth="1"/>
    <col min="2282" max="2282" width="22.85546875" style="1" customWidth="1"/>
    <col min="2283" max="2283" width="22" style="1" customWidth="1"/>
    <col min="2284" max="2284" width="24.7109375" style="1" customWidth="1"/>
    <col min="2285" max="2285" width="28.7109375" style="1" customWidth="1"/>
    <col min="2286" max="2286" width="23.5703125" style="1" customWidth="1"/>
    <col min="2287" max="2287" width="24.28515625" style="1" customWidth="1"/>
    <col min="2288" max="2288" width="23.5703125" style="1" customWidth="1"/>
    <col min="2289" max="2293" width="24.28515625" style="1" customWidth="1"/>
    <col min="2294" max="2294" width="22.7109375" style="1" customWidth="1"/>
    <col min="2295" max="2295" width="21.5703125" style="1" customWidth="1"/>
    <col min="2296" max="2296" width="21.42578125" style="1" customWidth="1"/>
    <col min="2297" max="2297" width="22.28515625" style="1" customWidth="1"/>
    <col min="2298" max="2298" width="22.5703125" style="1" customWidth="1"/>
    <col min="2299" max="2299" width="23.28515625" style="1" customWidth="1"/>
    <col min="2300" max="2301" width="20.5703125" style="1" customWidth="1"/>
    <col min="2302" max="2302" width="21.28515625" style="1" customWidth="1"/>
    <col min="2303" max="2303" width="21.42578125" style="1" customWidth="1"/>
    <col min="2304" max="2304" width="22" style="1" customWidth="1"/>
    <col min="2305" max="2306" width="21.5703125" style="1" customWidth="1"/>
    <col min="2307" max="2307" width="22.28515625" style="1" customWidth="1"/>
    <col min="2308" max="2308" width="25.42578125" style="1" customWidth="1"/>
    <col min="2309" max="2309" width="25.28515625" style="1" customWidth="1"/>
    <col min="2310" max="2310" width="28.7109375" style="1" customWidth="1"/>
    <col min="2311" max="2311" width="22.140625" style="1" customWidth="1"/>
    <col min="2312" max="2312" width="22" style="1" customWidth="1"/>
    <col min="2313" max="2313" width="24.5703125" style="1" customWidth="1"/>
    <col min="2314" max="2314" width="19.7109375" style="1" customWidth="1"/>
    <col min="2315" max="2315" width="29.140625" style="1" customWidth="1"/>
    <col min="2316" max="2316" width="25.140625" style="1" customWidth="1"/>
    <col min="2317" max="2318" width="29.42578125" style="1" customWidth="1"/>
    <col min="2319" max="2320" width="23.7109375" style="1" customWidth="1"/>
    <col min="2321" max="2321" width="26.7109375" style="1" customWidth="1"/>
    <col min="2322" max="2322" width="29.85546875" style="1" customWidth="1"/>
    <col min="2323" max="2325" width="23.28515625" style="1" customWidth="1"/>
    <col min="2326" max="2326" width="23.85546875" style="1" customWidth="1"/>
    <col min="2327" max="2327" width="26.7109375" style="1" customWidth="1"/>
    <col min="2328" max="2328" width="24.5703125" style="1" customWidth="1"/>
    <col min="2329" max="2329" width="26.85546875" style="1" customWidth="1"/>
    <col min="2330" max="2331" width="23.5703125" style="1" customWidth="1"/>
    <col min="2332" max="2332" width="28.7109375" style="1" customWidth="1"/>
    <col min="2333" max="2333" width="34.42578125" style="1" customWidth="1"/>
    <col min="2334" max="2334" width="29.7109375" style="1" customWidth="1"/>
    <col min="2335" max="2335" width="22" style="1" customWidth="1"/>
    <col min="2336" max="2336" width="23.7109375" style="1" customWidth="1"/>
    <col min="2337" max="2337" width="23.5703125" style="1" customWidth="1"/>
    <col min="2338" max="2341" width="22.140625" style="1" customWidth="1"/>
    <col min="2342" max="2342" width="25.28515625" style="1" customWidth="1"/>
    <col min="2343" max="2343" width="45.42578125" style="1" customWidth="1"/>
    <col min="2344" max="2344" width="24.7109375" style="1" customWidth="1"/>
    <col min="2345" max="2345" width="26.42578125" style="1" customWidth="1"/>
    <col min="2346" max="2346" width="29.28515625" style="1" customWidth="1"/>
    <col min="2347" max="2349" width="27.28515625" style="1" customWidth="1"/>
    <col min="2350" max="2350" width="31.7109375" style="1" customWidth="1"/>
    <col min="2351" max="2351" width="27.7109375" style="1" customWidth="1"/>
    <col min="2352" max="2354" width="28.28515625" style="1" customWidth="1"/>
    <col min="2355" max="2355" width="24.7109375" style="1" customWidth="1"/>
    <col min="2356" max="2356" width="24.140625" style="1" customWidth="1"/>
    <col min="2357" max="2359" width="22.28515625" style="1" customWidth="1"/>
    <col min="2360" max="2360" width="22.42578125" style="1" customWidth="1"/>
    <col min="2361" max="2361" width="23.7109375" style="1" customWidth="1"/>
    <col min="2362" max="2364" width="9.28515625" style="1" customWidth="1"/>
    <col min="2365" max="2518" width="9.28515625" style="1"/>
    <col min="2519" max="2519" width="26.28515625" style="1" customWidth="1"/>
    <col min="2520" max="2520" width="45.42578125" style="1" customWidth="1"/>
    <col min="2521" max="2521" width="14.85546875" style="1" customWidth="1"/>
    <col min="2522" max="2525" width="9.28515625" style="1" customWidth="1"/>
    <col min="2526" max="2526" width="0.140625" style="1" customWidth="1"/>
    <col min="2527" max="2527" width="29.42578125" style="1" customWidth="1"/>
    <col min="2528" max="2528" width="24.42578125" style="1" customWidth="1"/>
    <col min="2529" max="2529" width="26.7109375" style="1" customWidth="1"/>
    <col min="2530" max="2530" width="24.85546875" style="1" customWidth="1"/>
    <col min="2531" max="2531" width="21.28515625" style="1" customWidth="1"/>
    <col min="2532" max="2535" width="21.5703125" style="1" customWidth="1"/>
    <col min="2536" max="2536" width="28.28515625" style="1" customWidth="1"/>
    <col min="2537" max="2537" width="33" style="1" customWidth="1"/>
    <col min="2538" max="2538" width="22.85546875" style="1" customWidth="1"/>
    <col min="2539" max="2539" width="22" style="1" customWidth="1"/>
    <col min="2540" max="2540" width="24.7109375" style="1" customWidth="1"/>
    <col min="2541" max="2541" width="28.7109375" style="1" customWidth="1"/>
    <col min="2542" max="2542" width="23.5703125" style="1" customWidth="1"/>
    <col min="2543" max="2543" width="24.28515625" style="1" customWidth="1"/>
    <col min="2544" max="2544" width="23.5703125" style="1" customWidth="1"/>
    <col min="2545" max="2549" width="24.28515625" style="1" customWidth="1"/>
    <col min="2550" max="2550" width="22.7109375" style="1" customWidth="1"/>
    <col min="2551" max="2551" width="21.5703125" style="1" customWidth="1"/>
    <col min="2552" max="2552" width="21.42578125" style="1" customWidth="1"/>
    <col min="2553" max="2553" width="22.28515625" style="1" customWidth="1"/>
    <col min="2554" max="2554" width="22.5703125" style="1" customWidth="1"/>
    <col min="2555" max="2555" width="23.28515625" style="1" customWidth="1"/>
    <col min="2556" max="2557" width="20.5703125" style="1" customWidth="1"/>
    <col min="2558" max="2558" width="21.28515625" style="1" customWidth="1"/>
    <col min="2559" max="2559" width="21.42578125" style="1" customWidth="1"/>
    <col min="2560" max="2560" width="22" style="1" customWidth="1"/>
    <col min="2561" max="2562" width="21.5703125" style="1" customWidth="1"/>
    <col min="2563" max="2563" width="22.28515625" style="1" customWidth="1"/>
    <col min="2564" max="2564" width="25.42578125" style="1" customWidth="1"/>
    <col min="2565" max="2565" width="25.28515625" style="1" customWidth="1"/>
    <col min="2566" max="2566" width="28.7109375" style="1" customWidth="1"/>
    <col min="2567" max="2567" width="22.140625" style="1" customWidth="1"/>
    <col min="2568" max="2568" width="22" style="1" customWidth="1"/>
    <col min="2569" max="2569" width="24.5703125" style="1" customWidth="1"/>
    <col min="2570" max="2570" width="19.7109375" style="1" customWidth="1"/>
    <col min="2571" max="2571" width="29.140625" style="1" customWidth="1"/>
    <col min="2572" max="2572" width="25.140625" style="1" customWidth="1"/>
    <col min="2573" max="2574" width="29.42578125" style="1" customWidth="1"/>
    <col min="2575" max="2576" width="23.7109375" style="1" customWidth="1"/>
    <col min="2577" max="2577" width="26.7109375" style="1" customWidth="1"/>
    <col min="2578" max="2578" width="29.85546875" style="1" customWidth="1"/>
    <col min="2579" max="2581" width="23.28515625" style="1" customWidth="1"/>
    <col min="2582" max="2582" width="23.85546875" style="1" customWidth="1"/>
    <col min="2583" max="2583" width="26.7109375" style="1" customWidth="1"/>
    <col min="2584" max="2584" width="24.5703125" style="1" customWidth="1"/>
    <col min="2585" max="2585" width="26.85546875" style="1" customWidth="1"/>
    <col min="2586" max="2587" width="23.5703125" style="1" customWidth="1"/>
    <col min="2588" max="2588" width="28.7109375" style="1" customWidth="1"/>
    <col min="2589" max="2589" width="34.42578125" style="1" customWidth="1"/>
    <col min="2590" max="2590" width="29.7109375" style="1" customWidth="1"/>
    <col min="2591" max="2591" width="22" style="1" customWidth="1"/>
    <col min="2592" max="2592" width="23.7109375" style="1" customWidth="1"/>
    <col min="2593" max="2593" width="23.5703125" style="1" customWidth="1"/>
    <col min="2594" max="2597" width="22.140625" style="1" customWidth="1"/>
    <col min="2598" max="2598" width="25.28515625" style="1" customWidth="1"/>
    <col min="2599" max="2599" width="45.42578125" style="1" customWidth="1"/>
    <col min="2600" max="2600" width="24.7109375" style="1" customWidth="1"/>
    <col min="2601" max="2601" width="26.42578125" style="1" customWidth="1"/>
    <col min="2602" max="2602" width="29.28515625" style="1" customWidth="1"/>
    <col min="2603" max="2605" width="27.28515625" style="1" customWidth="1"/>
    <col min="2606" max="2606" width="31.7109375" style="1" customWidth="1"/>
    <col min="2607" max="2607" width="27.7109375" style="1" customWidth="1"/>
    <col min="2608" max="2610" width="28.28515625" style="1" customWidth="1"/>
    <col min="2611" max="2611" width="24.7109375" style="1" customWidth="1"/>
    <col min="2612" max="2612" width="24.140625" style="1" customWidth="1"/>
    <col min="2613" max="2615" width="22.28515625" style="1" customWidth="1"/>
    <col min="2616" max="2616" width="22.42578125" style="1" customWidth="1"/>
    <col min="2617" max="2617" width="23.7109375" style="1" customWidth="1"/>
    <col min="2618" max="2620" width="9.28515625" style="1" customWidth="1"/>
    <col min="2621" max="2774" width="9.28515625" style="1"/>
    <col min="2775" max="2775" width="26.28515625" style="1" customWidth="1"/>
    <col min="2776" max="2776" width="45.42578125" style="1" customWidth="1"/>
    <col min="2777" max="2777" width="14.85546875" style="1" customWidth="1"/>
    <col min="2778" max="2781" width="9.28515625" style="1" customWidth="1"/>
    <col min="2782" max="2782" width="0.140625" style="1" customWidth="1"/>
    <col min="2783" max="2783" width="29.42578125" style="1" customWidth="1"/>
    <col min="2784" max="2784" width="24.42578125" style="1" customWidth="1"/>
    <col min="2785" max="2785" width="26.7109375" style="1" customWidth="1"/>
    <col min="2786" max="2786" width="24.85546875" style="1" customWidth="1"/>
    <col min="2787" max="2787" width="21.28515625" style="1" customWidth="1"/>
    <col min="2788" max="2791" width="21.5703125" style="1" customWidth="1"/>
    <col min="2792" max="2792" width="28.28515625" style="1" customWidth="1"/>
    <col min="2793" max="2793" width="33" style="1" customWidth="1"/>
    <col min="2794" max="2794" width="22.85546875" style="1" customWidth="1"/>
    <col min="2795" max="2795" width="22" style="1" customWidth="1"/>
    <col min="2796" max="2796" width="24.7109375" style="1" customWidth="1"/>
    <col min="2797" max="2797" width="28.7109375" style="1" customWidth="1"/>
    <col min="2798" max="2798" width="23.5703125" style="1" customWidth="1"/>
    <col min="2799" max="2799" width="24.28515625" style="1" customWidth="1"/>
    <col min="2800" max="2800" width="23.5703125" style="1" customWidth="1"/>
    <col min="2801" max="2805" width="24.28515625" style="1" customWidth="1"/>
    <col min="2806" max="2806" width="22.7109375" style="1" customWidth="1"/>
    <col min="2807" max="2807" width="21.5703125" style="1" customWidth="1"/>
    <col min="2808" max="2808" width="21.42578125" style="1" customWidth="1"/>
    <col min="2809" max="2809" width="22.28515625" style="1" customWidth="1"/>
    <col min="2810" max="2810" width="22.5703125" style="1" customWidth="1"/>
    <col min="2811" max="2811" width="23.28515625" style="1" customWidth="1"/>
    <col min="2812" max="2813" width="20.5703125" style="1" customWidth="1"/>
    <col min="2814" max="2814" width="21.28515625" style="1" customWidth="1"/>
    <col min="2815" max="2815" width="21.42578125" style="1" customWidth="1"/>
    <col min="2816" max="2816" width="22" style="1" customWidth="1"/>
    <col min="2817" max="2818" width="21.5703125" style="1" customWidth="1"/>
    <col min="2819" max="2819" width="22.28515625" style="1" customWidth="1"/>
    <col min="2820" max="2820" width="25.42578125" style="1" customWidth="1"/>
    <col min="2821" max="2821" width="25.28515625" style="1" customWidth="1"/>
    <col min="2822" max="2822" width="28.7109375" style="1" customWidth="1"/>
    <col min="2823" max="2823" width="22.140625" style="1" customWidth="1"/>
    <col min="2824" max="2824" width="22" style="1" customWidth="1"/>
    <col min="2825" max="2825" width="24.5703125" style="1" customWidth="1"/>
    <col min="2826" max="2826" width="19.7109375" style="1" customWidth="1"/>
    <col min="2827" max="2827" width="29.140625" style="1" customWidth="1"/>
    <col min="2828" max="2828" width="25.140625" style="1" customWidth="1"/>
    <col min="2829" max="2830" width="29.42578125" style="1" customWidth="1"/>
    <col min="2831" max="2832" width="23.7109375" style="1" customWidth="1"/>
    <col min="2833" max="2833" width="26.7109375" style="1" customWidth="1"/>
    <col min="2834" max="2834" width="29.85546875" style="1" customWidth="1"/>
    <col min="2835" max="2837" width="23.28515625" style="1" customWidth="1"/>
    <col min="2838" max="2838" width="23.85546875" style="1" customWidth="1"/>
    <col min="2839" max="2839" width="26.7109375" style="1" customWidth="1"/>
    <col min="2840" max="2840" width="24.5703125" style="1" customWidth="1"/>
    <col min="2841" max="2841" width="26.85546875" style="1" customWidth="1"/>
    <col min="2842" max="2843" width="23.5703125" style="1" customWidth="1"/>
    <col min="2844" max="2844" width="28.7109375" style="1" customWidth="1"/>
    <col min="2845" max="2845" width="34.42578125" style="1" customWidth="1"/>
    <col min="2846" max="2846" width="29.7109375" style="1" customWidth="1"/>
    <col min="2847" max="2847" width="22" style="1" customWidth="1"/>
    <col min="2848" max="2848" width="23.7109375" style="1" customWidth="1"/>
    <col min="2849" max="2849" width="23.5703125" style="1" customWidth="1"/>
    <col min="2850" max="2853" width="22.140625" style="1" customWidth="1"/>
    <col min="2854" max="2854" width="25.28515625" style="1" customWidth="1"/>
    <col min="2855" max="2855" width="45.42578125" style="1" customWidth="1"/>
    <col min="2856" max="2856" width="24.7109375" style="1" customWidth="1"/>
    <col min="2857" max="2857" width="26.42578125" style="1" customWidth="1"/>
    <col min="2858" max="2858" width="29.28515625" style="1" customWidth="1"/>
    <col min="2859" max="2861" width="27.28515625" style="1" customWidth="1"/>
    <col min="2862" max="2862" width="31.7109375" style="1" customWidth="1"/>
    <col min="2863" max="2863" width="27.7109375" style="1" customWidth="1"/>
    <col min="2864" max="2866" width="28.28515625" style="1" customWidth="1"/>
    <col min="2867" max="2867" width="24.7109375" style="1" customWidth="1"/>
    <col min="2868" max="2868" width="24.140625" style="1" customWidth="1"/>
    <col min="2869" max="2871" width="22.28515625" style="1" customWidth="1"/>
    <col min="2872" max="2872" width="22.42578125" style="1" customWidth="1"/>
    <col min="2873" max="2873" width="23.7109375" style="1" customWidth="1"/>
    <col min="2874" max="2876" width="9.28515625" style="1" customWidth="1"/>
    <col min="2877" max="3030" width="9.28515625" style="1"/>
    <col min="3031" max="3031" width="26.28515625" style="1" customWidth="1"/>
    <col min="3032" max="3032" width="45.42578125" style="1" customWidth="1"/>
    <col min="3033" max="3033" width="14.85546875" style="1" customWidth="1"/>
    <col min="3034" max="3037" width="9.28515625" style="1" customWidth="1"/>
    <col min="3038" max="3038" width="0.140625" style="1" customWidth="1"/>
    <col min="3039" max="3039" width="29.42578125" style="1" customWidth="1"/>
    <col min="3040" max="3040" width="24.42578125" style="1" customWidth="1"/>
    <col min="3041" max="3041" width="26.7109375" style="1" customWidth="1"/>
    <col min="3042" max="3042" width="24.85546875" style="1" customWidth="1"/>
    <col min="3043" max="3043" width="21.28515625" style="1" customWidth="1"/>
    <col min="3044" max="3047" width="21.5703125" style="1" customWidth="1"/>
    <col min="3048" max="3048" width="28.28515625" style="1" customWidth="1"/>
    <col min="3049" max="3049" width="33" style="1" customWidth="1"/>
    <col min="3050" max="3050" width="22.85546875" style="1" customWidth="1"/>
    <col min="3051" max="3051" width="22" style="1" customWidth="1"/>
    <col min="3052" max="3052" width="24.7109375" style="1" customWidth="1"/>
    <col min="3053" max="3053" width="28.7109375" style="1" customWidth="1"/>
    <col min="3054" max="3054" width="23.5703125" style="1" customWidth="1"/>
    <col min="3055" max="3055" width="24.28515625" style="1" customWidth="1"/>
    <col min="3056" max="3056" width="23.5703125" style="1" customWidth="1"/>
    <col min="3057" max="3061" width="24.28515625" style="1" customWidth="1"/>
    <col min="3062" max="3062" width="22.7109375" style="1" customWidth="1"/>
    <col min="3063" max="3063" width="21.5703125" style="1" customWidth="1"/>
    <col min="3064" max="3064" width="21.42578125" style="1" customWidth="1"/>
    <col min="3065" max="3065" width="22.28515625" style="1" customWidth="1"/>
    <col min="3066" max="3066" width="22.5703125" style="1" customWidth="1"/>
    <col min="3067" max="3067" width="23.28515625" style="1" customWidth="1"/>
    <col min="3068" max="3069" width="20.5703125" style="1" customWidth="1"/>
    <col min="3070" max="3070" width="21.28515625" style="1" customWidth="1"/>
    <col min="3071" max="3071" width="21.42578125" style="1" customWidth="1"/>
    <col min="3072" max="3072" width="22" style="1" customWidth="1"/>
    <col min="3073" max="3074" width="21.5703125" style="1" customWidth="1"/>
    <col min="3075" max="3075" width="22.28515625" style="1" customWidth="1"/>
    <col min="3076" max="3076" width="25.42578125" style="1" customWidth="1"/>
    <col min="3077" max="3077" width="25.28515625" style="1" customWidth="1"/>
    <col min="3078" max="3078" width="28.7109375" style="1" customWidth="1"/>
    <col min="3079" max="3079" width="22.140625" style="1" customWidth="1"/>
    <col min="3080" max="3080" width="22" style="1" customWidth="1"/>
    <col min="3081" max="3081" width="24.5703125" style="1" customWidth="1"/>
    <col min="3082" max="3082" width="19.7109375" style="1" customWidth="1"/>
    <col min="3083" max="3083" width="29.140625" style="1" customWidth="1"/>
    <col min="3084" max="3084" width="25.140625" style="1" customWidth="1"/>
    <col min="3085" max="3086" width="29.42578125" style="1" customWidth="1"/>
    <col min="3087" max="3088" width="23.7109375" style="1" customWidth="1"/>
    <col min="3089" max="3089" width="26.7109375" style="1" customWidth="1"/>
    <col min="3090" max="3090" width="29.85546875" style="1" customWidth="1"/>
    <col min="3091" max="3093" width="23.28515625" style="1" customWidth="1"/>
    <col min="3094" max="3094" width="23.85546875" style="1" customWidth="1"/>
    <col min="3095" max="3095" width="26.7109375" style="1" customWidth="1"/>
    <col min="3096" max="3096" width="24.5703125" style="1" customWidth="1"/>
    <col min="3097" max="3097" width="26.85546875" style="1" customWidth="1"/>
    <col min="3098" max="3099" width="23.5703125" style="1" customWidth="1"/>
    <col min="3100" max="3100" width="28.7109375" style="1" customWidth="1"/>
    <col min="3101" max="3101" width="34.42578125" style="1" customWidth="1"/>
    <col min="3102" max="3102" width="29.7109375" style="1" customWidth="1"/>
    <col min="3103" max="3103" width="22" style="1" customWidth="1"/>
    <col min="3104" max="3104" width="23.7109375" style="1" customWidth="1"/>
    <col min="3105" max="3105" width="23.5703125" style="1" customWidth="1"/>
    <col min="3106" max="3109" width="22.140625" style="1" customWidth="1"/>
    <col min="3110" max="3110" width="25.28515625" style="1" customWidth="1"/>
    <col min="3111" max="3111" width="45.42578125" style="1" customWidth="1"/>
    <col min="3112" max="3112" width="24.7109375" style="1" customWidth="1"/>
    <col min="3113" max="3113" width="26.42578125" style="1" customWidth="1"/>
    <col min="3114" max="3114" width="29.28515625" style="1" customWidth="1"/>
    <col min="3115" max="3117" width="27.28515625" style="1" customWidth="1"/>
    <col min="3118" max="3118" width="31.7109375" style="1" customWidth="1"/>
    <col min="3119" max="3119" width="27.7109375" style="1" customWidth="1"/>
    <col min="3120" max="3122" width="28.28515625" style="1" customWidth="1"/>
    <col min="3123" max="3123" width="24.7109375" style="1" customWidth="1"/>
    <col min="3124" max="3124" width="24.140625" style="1" customWidth="1"/>
    <col min="3125" max="3127" width="22.28515625" style="1" customWidth="1"/>
    <col min="3128" max="3128" width="22.42578125" style="1" customWidth="1"/>
    <col min="3129" max="3129" width="23.7109375" style="1" customWidth="1"/>
    <col min="3130" max="3132" width="9.28515625" style="1" customWidth="1"/>
    <col min="3133" max="3286" width="9.28515625" style="1"/>
    <col min="3287" max="3287" width="26.28515625" style="1" customWidth="1"/>
    <col min="3288" max="3288" width="45.42578125" style="1" customWidth="1"/>
    <col min="3289" max="3289" width="14.85546875" style="1" customWidth="1"/>
    <col min="3290" max="3293" width="9.28515625" style="1" customWidth="1"/>
    <col min="3294" max="3294" width="0.140625" style="1" customWidth="1"/>
    <col min="3295" max="3295" width="29.42578125" style="1" customWidth="1"/>
    <col min="3296" max="3296" width="24.42578125" style="1" customWidth="1"/>
    <col min="3297" max="3297" width="26.7109375" style="1" customWidth="1"/>
    <col min="3298" max="3298" width="24.85546875" style="1" customWidth="1"/>
    <col min="3299" max="3299" width="21.28515625" style="1" customWidth="1"/>
    <col min="3300" max="3303" width="21.5703125" style="1" customWidth="1"/>
    <col min="3304" max="3304" width="28.28515625" style="1" customWidth="1"/>
    <col min="3305" max="3305" width="33" style="1" customWidth="1"/>
    <col min="3306" max="3306" width="22.85546875" style="1" customWidth="1"/>
    <col min="3307" max="3307" width="22" style="1" customWidth="1"/>
    <col min="3308" max="3308" width="24.7109375" style="1" customWidth="1"/>
    <col min="3309" max="3309" width="28.7109375" style="1" customWidth="1"/>
    <col min="3310" max="3310" width="23.5703125" style="1" customWidth="1"/>
    <col min="3311" max="3311" width="24.28515625" style="1" customWidth="1"/>
    <col min="3312" max="3312" width="23.5703125" style="1" customWidth="1"/>
    <col min="3313" max="3317" width="24.28515625" style="1" customWidth="1"/>
    <col min="3318" max="3318" width="22.7109375" style="1" customWidth="1"/>
    <col min="3319" max="3319" width="21.5703125" style="1" customWidth="1"/>
    <col min="3320" max="3320" width="21.42578125" style="1" customWidth="1"/>
    <col min="3321" max="3321" width="22.28515625" style="1" customWidth="1"/>
    <col min="3322" max="3322" width="22.5703125" style="1" customWidth="1"/>
    <col min="3323" max="3323" width="23.28515625" style="1" customWidth="1"/>
    <col min="3324" max="3325" width="20.5703125" style="1" customWidth="1"/>
    <col min="3326" max="3326" width="21.28515625" style="1" customWidth="1"/>
    <col min="3327" max="3327" width="21.42578125" style="1" customWidth="1"/>
    <col min="3328" max="3328" width="22" style="1" customWidth="1"/>
    <col min="3329" max="3330" width="21.5703125" style="1" customWidth="1"/>
    <col min="3331" max="3331" width="22.28515625" style="1" customWidth="1"/>
    <col min="3332" max="3332" width="25.42578125" style="1" customWidth="1"/>
    <col min="3333" max="3333" width="25.28515625" style="1" customWidth="1"/>
    <col min="3334" max="3334" width="28.7109375" style="1" customWidth="1"/>
    <col min="3335" max="3335" width="22.140625" style="1" customWidth="1"/>
    <col min="3336" max="3336" width="22" style="1" customWidth="1"/>
    <col min="3337" max="3337" width="24.5703125" style="1" customWidth="1"/>
    <col min="3338" max="3338" width="19.7109375" style="1" customWidth="1"/>
    <col min="3339" max="3339" width="29.140625" style="1" customWidth="1"/>
    <col min="3340" max="3340" width="25.140625" style="1" customWidth="1"/>
    <col min="3341" max="3342" width="29.42578125" style="1" customWidth="1"/>
    <col min="3343" max="3344" width="23.7109375" style="1" customWidth="1"/>
    <col min="3345" max="3345" width="26.7109375" style="1" customWidth="1"/>
    <col min="3346" max="3346" width="29.85546875" style="1" customWidth="1"/>
    <col min="3347" max="3349" width="23.28515625" style="1" customWidth="1"/>
    <col min="3350" max="3350" width="23.85546875" style="1" customWidth="1"/>
    <col min="3351" max="3351" width="26.7109375" style="1" customWidth="1"/>
    <col min="3352" max="3352" width="24.5703125" style="1" customWidth="1"/>
    <col min="3353" max="3353" width="26.85546875" style="1" customWidth="1"/>
    <col min="3354" max="3355" width="23.5703125" style="1" customWidth="1"/>
    <col min="3356" max="3356" width="28.7109375" style="1" customWidth="1"/>
    <col min="3357" max="3357" width="34.42578125" style="1" customWidth="1"/>
    <col min="3358" max="3358" width="29.7109375" style="1" customWidth="1"/>
    <col min="3359" max="3359" width="22" style="1" customWidth="1"/>
    <col min="3360" max="3360" width="23.7109375" style="1" customWidth="1"/>
    <col min="3361" max="3361" width="23.5703125" style="1" customWidth="1"/>
    <col min="3362" max="3365" width="22.140625" style="1" customWidth="1"/>
    <col min="3366" max="3366" width="25.28515625" style="1" customWidth="1"/>
    <col min="3367" max="3367" width="45.42578125" style="1" customWidth="1"/>
    <col min="3368" max="3368" width="24.7109375" style="1" customWidth="1"/>
    <col min="3369" max="3369" width="26.42578125" style="1" customWidth="1"/>
    <col min="3370" max="3370" width="29.28515625" style="1" customWidth="1"/>
    <col min="3371" max="3373" width="27.28515625" style="1" customWidth="1"/>
    <col min="3374" max="3374" width="31.7109375" style="1" customWidth="1"/>
    <col min="3375" max="3375" width="27.7109375" style="1" customWidth="1"/>
    <col min="3376" max="3378" width="28.28515625" style="1" customWidth="1"/>
    <col min="3379" max="3379" width="24.7109375" style="1" customWidth="1"/>
    <col min="3380" max="3380" width="24.140625" style="1" customWidth="1"/>
    <col min="3381" max="3383" width="22.28515625" style="1" customWidth="1"/>
    <col min="3384" max="3384" width="22.42578125" style="1" customWidth="1"/>
    <col min="3385" max="3385" width="23.7109375" style="1" customWidth="1"/>
    <col min="3386" max="3388" width="9.28515625" style="1" customWidth="1"/>
    <col min="3389" max="3542" width="9.28515625" style="1"/>
    <col min="3543" max="3543" width="26.28515625" style="1" customWidth="1"/>
    <col min="3544" max="3544" width="45.42578125" style="1" customWidth="1"/>
    <col min="3545" max="3545" width="14.85546875" style="1" customWidth="1"/>
    <col min="3546" max="3549" width="9.28515625" style="1" customWidth="1"/>
    <col min="3550" max="3550" width="0.140625" style="1" customWidth="1"/>
    <col min="3551" max="3551" width="29.42578125" style="1" customWidth="1"/>
    <col min="3552" max="3552" width="24.42578125" style="1" customWidth="1"/>
    <col min="3553" max="3553" width="26.7109375" style="1" customWidth="1"/>
    <col min="3554" max="3554" width="24.85546875" style="1" customWidth="1"/>
    <col min="3555" max="3555" width="21.28515625" style="1" customWidth="1"/>
    <col min="3556" max="3559" width="21.5703125" style="1" customWidth="1"/>
    <col min="3560" max="3560" width="28.28515625" style="1" customWidth="1"/>
    <col min="3561" max="3561" width="33" style="1" customWidth="1"/>
    <col min="3562" max="3562" width="22.85546875" style="1" customWidth="1"/>
    <col min="3563" max="3563" width="22" style="1" customWidth="1"/>
    <col min="3564" max="3564" width="24.7109375" style="1" customWidth="1"/>
    <col min="3565" max="3565" width="28.7109375" style="1" customWidth="1"/>
    <col min="3566" max="3566" width="23.5703125" style="1" customWidth="1"/>
    <col min="3567" max="3567" width="24.28515625" style="1" customWidth="1"/>
    <col min="3568" max="3568" width="23.5703125" style="1" customWidth="1"/>
    <col min="3569" max="3573" width="24.28515625" style="1" customWidth="1"/>
    <col min="3574" max="3574" width="22.7109375" style="1" customWidth="1"/>
    <col min="3575" max="3575" width="21.5703125" style="1" customWidth="1"/>
    <col min="3576" max="3576" width="21.42578125" style="1" customWidth="1"/>
    <col min="3577" max="3577" width="22.28515625" style="1" customWidth="1"/>
    <col min="3578" max="3578" width="22.5703125" style="1" customWidth="1"/>
    <col min="3579" max="3579" width="23.28515625" style="1" customWidth="1"/>
    <col min="3580" max="3581" width="20.5703125" style="1" customWidth="1"/>
    <col min="3582" max="3582" width="21.28515625" style="1" customWidth="1"/>
    <col min="3583" max="3583" width="21.42578125" style="1" customWidth="1"/>
    <col min="3584" max="3584" width="22" style="1" customWidth="1"/>
    <col min="3585" max="3586" width="21.5703125" style="1" customWidth="1"/>
    <col min="3587" max="3587" width="22.28515625" style="1" customWidth="1"/>
    <col min="3588" max="3588" width="25.42578125" style="1" customWidth="1"/>
    <col min="3589" max="3589" width="25.28515625" style="1" customWidth="1"/>
    <col min="3590" max="3590" width="28.7109375" style="1" customWidth="1"/>
    <col min="3591" max="3591" width="22.140625" style="1" customWidth="1"/>
    <col min="3592" max="3592" width="22" style="1" customWidth="1"/>
    <col min="3593" max="3593" width="24.5703125" style="1" customWidth="1"/>
    <col min="3594" max="3594" width="19.7109375" style="1" customWidth="1"/>
    <col min="3595" max="3595" width="29.140625" style="1" customWidth="1"/>
    <col min="3596" max="3596" width="25.140625" style="1" customWidth="1"/>
    <col min="3597" max="3598" width="29.42578125" style="1" customWidth="1"/>
    <col min="3599" max="3600" width="23.7109375" style="1" customWidth="1"/>
    <col min="3601" max="3601" width="26.7109375" style="1" customWidth="1"/>
    <col min="3602" max="3602" width="29.85546875" style="1" customWidth="1"/>
    <col min="3603" max="3605" width="23.28515625" style="1" customWidth="1"/>
    <col min="3606" max="3606" width="23.85546875" style="1" customWidth="1"/>
    <col min="3607" max="3607" width="26.7109375" style="1" customWidth="1"/>
    <col min="3608" max="3608" width="24.5703125" style="1" customWidth="1"/>
    <col min="3609" max="3609" width="26.85546875" style="1" customWidth="1"/>
    <col min="3610" max="3611" width="23.5703125" style="1" customWidth="1"/>
    <col min="3612" max="3612" width="28.7109375" style="1" customWidth="1"/>
    <col min="3613" max="3613" width="34.42578125" style="1" customWidth="1"/>
    <col min="3614" max="3614" width="29.7109375" style="1" customWidth="1"/>
    <col min="3615" max="3615" width="22" style="1" customWidth="1"/>
    <col min="3616" max="3616" width="23.7109375" style="1" customWidth="1"/>
    <col min="3617" max="3617" width="23.5703125" style="1" customWidth="1"/>
    <col min="3618" max="3621" width="22.140625" style="1" customWidth="1"/>
    <col min="3622" max="3622" width="25.28515625" style="1" customWidth="1"/>
    <col min="3623" max="3623" width="45.42578125" style="1" customWidth="1"/>
    <col min="3624" max="3624" width="24.7109375" style="1" customWidth="1"/>
    <col min="3625" max="3625" width="26.42578125" style="1" customWidth="1"/>
    <col min="3626" max="3626" width="29.28515625" style="1" customWidth="1"/>
    <col min="3627" max="3629" width="27.28515625" style="1" customWidth="1"/>
    <col min="3630" max="3630" width="31.7109375" style="1" customWidth="1"/>
    <col min="3631" max="3631" width="27.7109375" style="1" customWidth="1"/>
    <col min="3632" max="3634" width="28.28515625" style="1" customWidth="1"/>
    <col min="3635" max="3635" width="24.7109375" style="1" customWidth="1"/>
    <col min="3636" max="3636" width="24.140625" style="1" customWidth="1"/>
    <col min="3637" max="3639" width="22.28515625" style="1" customWidth="1"/>
    <col min="3640" max="3640" width="22.42578125" style="1" customWidth="1"/>
    <col min="3641" max="3641" width="23.7109375" style="1" customWidth="1"/>
    <col min="3642" max="3644" width="9.28515625" style="1" customWidth="1"/>
    <col min="3645" max="3798" width="9.28515625" style="1"/>
    <col min="3799" max="3799" width="26.28515625" style="1" customWidth="1"/>
    <col min="3800" max="3800" width="45.42578125" style="1" customWidth="1"/>
    <col min="3801" max="3801" width="14.85546875" style="1" customWidth="1"/>
    <col min="3802" max="3805" width="9.28515625" style="1" customWidth="1"/>
    <col min="3806" max="3806" width="0.140625" style="1" customWidth="1"/>
    <col min="3807" max="3807" width="29.42578125" style="1" customWidth="1"/>
    <col min="3808" max="3808" width="24.42578125" style="1" customWidth="1"/>
    <col min="3809" max="3809" width="26.7109375" style="1" customWidth="1"/>
    <col min="3810" max="3810" width="24.85546875" style="1" customWidth="1"/>
    <col min="3811" max="3811" width="21.28515625" style="1" customWidth="1"/>
    <col min="3812" max="3815" width="21.5703125" style="1" customWidth="1"/>
    <col min="3816" max="3816" width="28.28515625" style="1" customWidth="1"/>
    <col min="3817" max="3817" width="33" style="1" customWidth="1"/>
    <col min="3818" max="3818" width="22.85546875" style="1" customWidth="1"/>
    <col min="3819" max="3819" width="22" style="1" customWidth="1"/>
    <col min="3820" max="3820" width="24.7109375" style="1" customWidth="1"/>
    <col min="3821" max="3821" width="28.7109375" style="1" customWidth="1"/>
    <col min="3822" max="3822" width="23.5703125" style="1" customWidth="1"/>
    <col min="3823" max="3823" width="24.28515625" style="1" customWidth="1"/>
    <col min="3824" max="3824" width="23.5703125" style="1" customWidth="1"/>
    <col min="3825" max="3829" width="24.28515625" style="1" customWidth="1"/>
    <col min="3830" max="3830" width="22.7109375" style="1" customWidth="1"/>
    <col min="3831" max="3831" width="21.5703125" style="1" customWidth="1"/>
    <col min="3832" max="3832" width="21.42578125" style="1" customWidth="1"/>
    <col min="3833" max="3833" width="22.28515625" style="1" customWidth="1"/>
    <col min="3834" max="3834" width="22.5703125" style="1" customWidth="1"/>
    <col min="3835" max="3835" width="23.28515625" style="1" customWidth="1"/>
    <col min="3836" max="3837" width="20.5703125" style="1" customWidth="1"/>
    <col min="3838" max="3838" width="21.28515625" style="1" customWidth="1"/>
    <col min="3839" max="3839" width="21.42578125" style="1" customWidth="1"/>
    <col min="3840" max="3840" width="22" style="1" customWidth="1"/>
    <col min="3841" max="3842" width="21.5703125" style="1" customWidth="1"/>
    <col min="3843" max="3843" width="22.28515625" style="1" customWidth="1"/>
    <col min="3844" max="3844" width="25.42578125" style="1" customWidth="1"/>
    <col min="3845" max="3845" width="25.28515625" style="1" customWidth="1"/>
    <col min="3846" max="3846" width="28.7109375" style="1" customWidth="1"/>
    <col min="3847" max="3847" width="22.140625" style="1" customWidth="1"/>
    <col min="3848" max="3848" width="22" style="1" customWidth="1"/>
    <col min="3849" max="3849" width="24.5703125" style="1" customWidth="1"/>
    <col min="3850" max="3850" width="19.7109375" style="1" customWidth="1"/>
    <col min="3851" max="3851" width="29.140625" style="1" customWidth="1"/>
    <col min="3852" max="3852" width="25.140625" style="1" customWidth="1"/>
    <col min="3853" max="3854" width="29.42578125" style="1" customWidth="1"/>
    <col min="3855" max="3856" width="23.7109375" style="1" customWidth="1"/>
    <col min="3857" max="3857" width="26.7109375" style="1" customWidth="1"/>
    <col min="3858" max="3858" width="29.85546875" style="1" customWidth="1"/>
    <col min="3859" max="3861" width="23.28515625" style="1" customWidth="1"/>
    <col min="3862" max="3862" width="23.85546875" style="1" customWidth="1"/>
    <col min="3863" max="3863" width="26.7109375" style="1" customWidth="1"/>
    <col min="3864" max="3864" width="24.5703125" style="1" customWidth="1"/>
    <col min="3865" max="3865" width="26.85546875" style="1" customWidth="1"/>
    <col min="3866" max="3867" width="23.5703125" style="1" customWidth="1"/>
    <col min="3868" max="3868" width="28.7109375" style="1" customWidth="1"/>
    <col min="3869" max="3869" width="34.42578125" style="1" customWidth="1"/>
    <col min="3870" max="3870" width="29.7109375" style="1" customWidth="1"/>
    <col min="3871" max="3871" width="22" style="1" customWidth="1"/>
    <col min="3872" max="3872" width="23.7109375" style="1" customWidth="1"/>
    <col min="3873" max="3873" width="23.5703125" style="1" customWidth="1"/>
    <col min="3874" max="3877" width="22.140625" style="1" customWidth="1"/>
    <col min="3878" max="3878" width="25.28515625" style="1" customWidth="1"/>
    <col min="3879" max="3879" width="45.42578125" style="1" customWidth="1"/>
    <col min="3880" max="3880" width="24.7109375" style="1" customWidth="1"/>
    <col min="3881" max="3881" width="26.42578125" style="1" customWidth="1"/>
    <col min="3882" max="3882" width="29.28515625" style="1" customWidth="1"/>
    <col min="3883" max="3885" width="27.28515625" style="1" customWidth="1"/>
    <col min="3886" max="3886" width="31.7109375" style="1" customWidth="1"/>
    <col min="3887" max="3887" width="27.7109375" style="1" customWidth="1"/>
    <col min="3888" max="3890" width="28.28515625" style="1" customWidth="1"/>
    <col min="3891" max="3891" width="24.7109375" style="1" customWidth="1"/>
    <col min="3892" max="3892" width="24.140625" style="1" customWidth="1"/>
    <col min="3893" max="3895" width="22.28515625" style="1" customWidth="1"/>
    <col min="3896" max="3896" width="22.42578125" style="1" customWidth="1"/>
    <col min="3897" max="3897" width="23.7109375" style="1" customWidth="1"/>
    <col min="3898" max="3900" width="9.28515625" style="1" customWidth="1"/>
    <col min="3901" max="4054" width="9.28515625" style="1"/>
    <col min="4055" max="4055" width="26.28515625" style="1" customWidth="1"/>
    <col min="4056" max="4056" width="45.42578125" style="1" customWidth="1"/>
    <col min="4057" max="4057" width="14.85546875" style="1" customWidth="1"/>
    <col min="4058" max="4061" width="9.28515625" style="1" customWidth="1"/>
    <col min="4062" max="4062" width="0.140625" style="1" customWidth="1"/>
    <col min="4063" max="4063" width="29.42578125" style="1" customWidth="1"/>
    <col min="4064" max="4064" width="24.42578125" style="1" customWidth="1"/>
    <col min="4065" max="4065" width="26.7109375" style="1" customWidth="1"/>
    <col min="4066" max="4066" width="24.85546875" style="1" customWidth="1"/>
    <col min="4067" max="4067" width="21.28515625" style="1" customWidth="1"/>
    <col min="4068" max="4071" width="21.5703125" style="1" customWidth="1"/>
    <col min="4072" max="4072" width="28.28515625" style="1" customWidth="1"/>
    <col min="4073" max="4073" width="33" style="1" customWidth="1"/>
    <col min="4074" max="4074" width="22.85546875" style="1" customWidth="1"/>
    <col min="4075" max="4075" width="22" style="1" customWidth="1"/>
    <col min="4076" max="4076" width="24.7109375" style="1" customWidth="1"/>
    <col min="4077" max="4077" width="28.7109375" style="1" customWidth="1"/>
    <col min="4078" max="4078" width="23.5703125" style="1" customWidth="1"/>
    <col min="4079" max="4079" width="24.28515625" style="1" customWidth="1"/>
    <col min="4080" max="4080" width="23.5703125" style="1" customWidth="1"/>
    <col min="4081" max="4085" width="24.28515625" style="1" customWidth="1"/>
    <col min="4086" max="4086" width="22.7109375" style="1" customWidth="1"/>
    <col min="4087" max="4087" width="21.5703125" style="1" customWidth="1"/>
    <col min="4088" max="4088" width="21.42578125" style="1" customWidth="1"/>
    <col min="4089" max="4089" width="22.28515625" style="1" customWidth="1"/>
    <col min="4090" max="4090" width="22.5703125" style="1" customWidth="1"/>
    <col min="4091" max="4091" width="23.28515625" style="1" customWidth="1"/>
    <col min="4092" max="4093" width="20.5703125" style="1" customWidth="1"/>
    <col min="4094" max="4094" width="21.28515625" style="1" customWidth="1"/>
    <col min="4095" max="4095" width="21.42578125" style="1" customWidth="1"/>
    <col min="4096" max="4096" width="22" style="1" customWidth="1"/>
    <col min="4097" max="4098" width="21.5703125" style="1" customWidth="1"/>
    <col min="4099" max="4099" width="22.28515625" style="1" customWidth="1"/>
    <col min="4100" max="4100" width="25.42578125" style="1" customWidth="1"/>
    <col min="4101" max="4101" width="25.28515625" style="1" customWidth="1"/>
    <col min="4102" max="4102" width="28.7109375" style="1" customWidth="1"/>
    <col min="4103" max="4103" width="22.140625" style="1" customWidth="1"/>
    <col min="4104" max="4104" width="22" style="1" customWidth="1"/>
    <col min="4105" max="4105" width="24.5703125" style="1" customWidth="1"/>
    <col min="4106" max="4106" width="19.7109375" style="1" customWidth="1"/>
    <col min="4107" max="4107" width="29.140625" style="1" customWidth="1"/>
    <col min="4108" max="4108" width="25.140625" style="1" customWidth="1"/>
    <col min="4109" max="4110" width="29.42578125" style="1" customWidth="1"/>
    <col min="4111" max="4112" width="23.7109375" style="1" customWidth="1"/>
    <col min="4113" max="4113" width="26.7109375" style="1" customWidth="1"/>
    <col min="4114" max="4114" width="29.85546875" style="1" customWidth="1"/>
    <col min="4115" max="4117" width="23.28515625" style="1" customWidth="1"/>
    <col min="4118" max="4118" width="23.85546875" style="1" customWidth="1"/>
    <col min="4119" max="4119" width="26.7109375" style="1" customWidth="1"/>
    <col min="4120" max="4120" width="24.5703125" style="1" customWidth="1"/>
    <col min="4121" max="4121" width="26.85546875" style="1" customWidth="1"/>
    <col min="4122" max="4123" width="23.5703125" style="1" customWidth="1"/>
    <col min="4124" max="4124" width="28.7109375" style="1" customWidth="1"/>
    <col min="4125" max="4125" width="34.42578125" style="1" customWidth="1"/>
    <col min="4126" max="4126" width="29.7109375" style="1" customWidth="1"/>
    <col min="4127" max="4127" width="22" style="1" customWidth="1"/>
    <col min="4128" max="4128" width="23.7109375" style="1" customWidth="1"/>
    <col min="4129" max="4129" width="23.5703125" style="1" customWidth="1"/>
    <col min="4130" max="4133" width="22.140625" style="1" customWidth="1"/>
    <col min="4134" max="4134" width="25.28515625" style="1" customWidth="1"/>
    <col min="4135" max="4135" width="45.42578125" style="1" customWidth="1"/>
    <col min="4136" max="4136" width="24.7109375" style="1" customWidth="1"/>
    <col min="4137" max="4137" width="26.42578125" style="1" customWidth="1"/>
    <col min="4138" max="4138" width="29.28515625" style="1" customWidth="1"/>
    <col min="4139" max="4141" width="27.28515625" style="1" customWidth="1"/>
    <col min="4142" max="4142" width="31.7109375" style="1" customWidth="1"/>
    <col min="4143" max="4143" width="27.7109375" style="1" customWidth="1"/>
    <col min="4144" max="4146" width="28.28515625" style="1" customWidth="1"/>
    <col min="4147" max="4147" width="24.7109375" style="1" customWidth="1"/>
    <col min="4148" max="4148" width="24.140625" style="1" customWidth="1"/>
    <col min="4149" max="4151" width="22.28515625" style="1" customWidth="1"/>
    <col min="4152" max="4152" width="22.42578125" style="1" customWidth="1"/>
    <col min="4153" max="4153" width="23.7109375" style="1" customWidth="1"/>
    <col min="4154" max="4156" width="9.28515625" style="1" customWidth="1"/>
    <col min="4157" max="4310" width="9.28515625" style="1"/>
    <col min="4311" max="4311" width="26.28515625" style="1" customWidth="1"/>
    <col min="4312" max="4312" width="45.42578125" style="1" customWidth="1"/>
    <col min="4313" max="4313" width="14.85546875" style="1" customWidth="1"/>
    <col min="4314" max="4317" width="9.28515625" style="1" customWidth="1"/>
    <col min="4318" max="4318" width="0.140625" style="1" customWidth="1"/>
    <col min="4319" max="4319" width="29.42578125" style="1" customWidth="1"/>
    <col min="4320" max="4320" width="24.42578125" style="1" customWidth="1"/>
    <col min="4321" max="4321" width="26.7109375" style="1" customWidth="1"/>
    <col min="4322" max="4322" width="24.85546875" style="1" customWidth="1"/>
    <col min="4323" max="4323" width="21.28515625" style="1" customWidth="1"/>
    <col min="4324" max="4327" width="21.5703125" style="1" customWidth="1"/>
    <col min="4328" max="4328" width="28.28515625" style="1" customWidth="1"/>
    <col min="4329" max="4329" width="33" style="1" customWidth="1"/>
    <col min="4330" max="4330" width="22.85546875" style="1" customWidth="1"/>
    <col min="4331" max="4331" width="22" style="1" customWidth="1"/>
    <col min="4332" max="4332" width="24.7109375" style="1" customWidth="1"/>
    <col min="4333" max="4333" width="28.7109375" style="1" customWidth="1"/>
    <col min="4334" max="4334" width="23.5703125" style="1" customWidth="1"/>
    <col min="4335" max="4335" width="24.28515625" style="1" customWidth="1"/>
    <col min="4336" max="4336" width="23.5703125" style="1" customWidth="1"/>
    <col min="4337" max="4341" width="24.28515625" style="1" customWidth="1"/>
    <col min="4342" max="4342" width="22.7109375" style="1" customWidth="1"/>
    <col min="4343" max="4343" width="21.5703125" style="1" customWidth="1"/>
    <col min="4344" max="4344" width="21.42578125" style="1" customWidth="1"/>
    <col min="4345" max="4345" width="22.28515625" style="1" customWidth="1"/>
    <col min="4346" max="4346" width="22.5703125" style="1" customWidth="1"/>
    <col min="4347" max="4347" width="23.28515625" style="1" customWidth="1"/>
    <col min="4348" max="4349" width="20.5703125" style="1" customWidth="1"/>
    <col min="4350" max="4350" width="21.28515625" style="1" customWidth="1"/>
    <col min="4351" max="4351" width="21.42578125" style="1" customWidth="1"/>
    <col min="4352" max="4352" width="22" style="1" customWidth="1"/>
    <col min="4353" max="4354" width="21.5703125" style="1" customWidth="1"/>
    <col min="4355" max="4355" width="22.28515625" style="1" customWidth="1"/>
    <col min="4356" max="4356" width="25.42578125" style="1" customWidth="1"/>
    <col min="4357" max="4357" width="25.28515625" style="1" customWidth="1"/>
    <col min="4358" max="4358" width="28.7109375" style="1" customWidth="1"/>
    <col min="4359" max="4359" width="22.140625" style="1" customWidth="1"/>
    <col min="4360" max="4360" width="22" style="1" customWidth="1"/>
    <col min="4361" max="4361" width="24.5703125" style="1" customWidth="1"/>
    <col min="4362" max="4362" width="19.7109375" style="1" customWidth="1"/>
    <col min="4363" max="4363" width="29.140625" style="1" customWidth="1"/>
    <col min="4364" max="4364" width="25.140625" style="1" customWidth="1"/>
    <col min="4365" max="4366" width="29.42578125" style="1" customWidth="1"/>
    <col min="4367" max="4368" width="23.7109375" style="1" customWidth="1"/>
    <col min="4369" max="4369" width="26.7109375" style="1" customWidth="1"/>
    <col min="4370" max="4370" width="29.85546875" style="1" customWidth="1"/>
    <col min="4371" max="4373" width="23.28515625" style="1" customWidth="1"/>
    <col min="4374" max="4374" width="23.85546875" style="1" customWidth="1"/>
    <col min="4375" max="4375" width="26.7109375" style="1" customWidth="1"/>
    <col min="4376" max="4376" width="24.5703125" style="1" customWidth="1"/>
    <col min="4377" max="4377" width="26.85546875" style="1" customWidth="1"/>
    <col min="4378" max="4379" width="23.5703125" style="1" customWidth="1"/>
    <col min="4380" max="4380" width="28.7109375" style="1" customWidth="1"/>
    <col min="4381" max="4381" width="34.42578125" style="1" customWidth="1"/>
    <col min="4382" max="4382" width="29.7109375" style="1" customWidth="1"/>
    <col min="4383" max="4383" width="22" style="1" customWidth="1"/>
    <col min="4384" max="4384" width="23.7109375" style="1" customWidth="1"/>
    <col min="4385" max="4385" width="23.5703125" style="1" customWidth="1"/>
    <col min="4386" max="4389" width="22.140625" style="1" customWidth="1"/>
    <col min="4390" max="4390" width="25.28515625" style="1" customWidth="1"/>
    <col min="4391" max="4391" width="45.42578125" style="1" customWidth="1"/>
    <col min="4392" max="4392" width="24.7109375" style="1" customWidth="1"/>
    <col min="4393" max="4393" width="26.42578125" style="1" customWidth="1"/>
    <col min="4394" max="4394" width="29.28515625" style="1" customWidth="1"/>
    <col min="4395" max="4397" width="27.28515625" style="1" customWidth="1"/>
    <col min="4398" max="4398" width="31.7109375" style="1" customWidth="1"/>
    <col min="4399" max="4399" width="27.7109375" style="1" customWidth="1"/>
    <col min="4400" max="4402" width="28.28515625" style="1" customWidth="1"/>
    <col min="4403" max="4403" width="24.7109375" style="1" customWidth="1"/>
    <col min="4404" max="4404" width="24.140625" style="1" customWidth="1"/>
    <col min="4405" max="4407" width="22.28515625" style="1" customWidth="1"/>
    <col min="4408" max="4408" width="22.42578125" style="1" customWidth="1"/>
    <col min="4409" max="4409" width="23.7109375" style="1" customWidth="1"/>
    <col min="4410" max="4412" width="9.28515625" style="1" customWidth="1"/>
    <col min="4413" max="4566" width="9.28515625" style="1"/>
    <col min="4567" max="4567" width="26.28515625" style="1" customWidth="1"/>
    <col min="4568" max="4568" width="45.42578125" style="1" customWidth="1"/>
    <col min="4569" max="4569" width="14.85546875" style="1" customWidth="1"/>
    <col min="4570" max="4573" width="9.28515625" style="1" customWidth="1"/>
    <col min="4574" max="4574" width="0.140625" style="1" customWidth="1"/>
    <col min="4575" max="4575" width="29.42578125" style="1" customWidth="1"/>
    <col min="4576" max="4576" width="24.42578125" style="1" customWidth="1"/>
    <col min="4577" max="4577" width="26.7109375" style="1" customWidth="1"/>
    <col min="4578" max="4578" width="24.85546875" style="1" customWidth="1"/>
    <col min="4579" max="4579" width="21.28515625" style="1" customWidth="1"/>
    <col min="4580" max="4583" width="21.5703125" style="1" customWidth="1"/>
    <col min="4584" max="4584" width="28.28515625" style="1" customWidth="1"/>
    <col min="4585" max="4585" width="33" style="1" customWidth="1"/>
    <col min="4586" max="4586" width="22.85546875" style="1" customWidth="1"/>
    <col min="4587" max="4587" width="22" style="1" customWidth="1"/>
    <col min="4588" max="4588" width="24.7109375" style="1" customWidth="1"/>
    <col min="4589" max="4589" width="28.7109375" style="1" customWidth="1"/>
    <col min="4590" max="4590" width="23.5703125" style="1" customWidth="1"/>
    <col min="4591" max="4591" width="24.28515625" style="1" customWidth="1"/>
    <col min="4592" max="4592" width="23.5703125" style="1" customWidth="1"/>
    <col min="4593" max="4597" width="24.28515625" style="1" customWidth="1"/>
    <col min="4598" max="4598" width="22.7109375" style="1" customWidth="1"/>
    <col min="4599" max="4599" width="21.5703125" style="1" customWidth="1"/>
    <col min="4600" max="4600" width="21.42578125" style="1" customWidth="1"/>
    <col min="4601" max="4601" width="22.28515625" style="1" customWidth="1"/>
    <col min="4602" max="4602" width="22.5703125" style="1" customWidth="1"/>
    <col min="4603" max="4603" width="23.28515625" style="1" customWidth="1"/>
    <col min="4604" max="4605" width="20.5703125" style="1" customWidth="1"/>
    <col min="4606" max="4606" width="21.28515625" style="1" customWidth="1"/>
    <col min="4607" max="4607" width="21.42578125" style="1" customWidth="1"/>
    <col min="4608" max="4608" width="22" style="1" customWidth="1"/>
    <col min="4609" max="4610" width="21.5703125" style="1" customWidth="1"/>
    <col min="4611" max="4611" width="22.28515625" style="1" customWidth="1"/>
    <col min="4612" max="4612" width="25.42578125" style="1" customWidth="1"/>
    <col min="4613" max="4613" width="25.28515625" style="1" customWidth="1"/>
    <col min="4614" max="4614" width="28.7109375" style="1" customWidth="1"/>
    <col min="4615" max="4615" width="22.140625" style="1" customWidth="1"/>
    <col min="4616" max="4616" width="22" style="1" customWidth="1"/>
    <col min="4617" max="4617" width="24.5703125" style="1" customWidth="1"/>
    <col min="4618" max="4618" width="19.7109375" style="1" customWidth="1"/>
    <col min="4619" max="4619" width="29.140625" style="1" customWidth="1"/>
    <col min="4620" max="4620" width="25.140625" style="1" customWidth="1"/>
    <col min="4621" max="4622" width="29.42578125" style="1" customWidth="1"/>
    <col min="4623" max="4624" width="23.7109375" style="1" customWidth="1"/>
    <col min="4625" max="4625" width="26.7109375" style="1" customWidth="1"/>
    <col min="4626" max="4626" width="29.85546875" style="1" customWidth="1"/>
    <col min="4627" max="4629" width="23.28515625" style="1" customWidth="1"/>
    <col min="4630" max="4630" width="23.85546875" style="1" customWidth="1"/>
    <col min="4631" max="4631" width="26.7109375" style="1" customWidth="1"/>
    <col min="4632" max="4632" width="24.5703125" style="1" customWidth="1"/>
    <col min="4633" max="4633" width="26.85546875" style="1" customWidth="1"/>
    <col min="4634" max="4635" width="23.5703125" style="1" customWidth="1"/>
    <col min="4636" max="4636" width="28.7109375" style="1" customWidth="1"/>
    <col min="4637" max="4637" width="34.42578125" style="1" customWidth="1"/>
    <col min="4638" max="4638" width="29.7109375" style="1" customWidth="1"/>
    <col min="4639" max="4639" width="22" style="1" customWidth="1"/>
    <col min="4640" max="4640" width="23.7109375" style="1" customWidth="1"/>
    <col min="4641" max="4641" width="23.5703125" style="1" customWidth="1"/>
    <col min="4642" max="4645" width="22.140625" style="1" customWidth="1"/>
    <col min="4646" max="4646" width="25.28515625" style="1" customWidth="1"/>
    <col min="4647" max="4647" width="45.42578125" style="1" customWidth="1"/>
    <col min="4648" max="4648" width="24.7109375" style="1" customWidth="1"/>
    <col min="4649" max="4649" width="26.42578125" style="1" customWidth="1"/>
    <col min="4650" max="4650" width="29.28515625" style="1" customWidth="1"/>
    <col min="4651" max="4653" width="27.28515625" style="1" customWidth="1"/>
    <col min="4654" max="4654" width="31.7109375" style="1" customWidth="1"/>
    <col min="4655" max="4655" width="27.7109375" style="1" customWidth="1"/>
    <col min="4656" max="4658" width="28.28515625" style="1" customWidth="1"/>
    <col min="4659" max="4659" width="24.7109375" style="1" customWidth="1"/>
    <col min="4660" max="4660" width="24.140625" style="1" customWidth="1"/>
    <col min="4661" max="4663" width="22.28515625" style="1" customWidth="1"/>
    <col min="4664" max="4664" width="22.42578125" style="1" customWidth="1"/>
    <col min="4665" max="4665" width="23.7109375" style="1" customWidth="1"/>
    <col min="4666" max="4668" width="9.28515625" style="1" customWidth="1"/>
    <col min="4669" max="4822" width="9.28515625" style="1"/>
    <col min="4823" max="4823" width="26.28515625" style="1" customWidth="1"/>
    <col min="4824" max="4824" width="45.42578125" style="1" customWidth="1"/>
    <col min="4825" max="4825" width="14.85546875" style="1" customWidth="1"/>
    <col min="4826" max="4829" width="9.28515625" style="1" customWidth="1"/>
    <col min="4830" max="4830" width="0.140625" style="1" customWidth="1"/>
    <col min="4831" max="4831" width="29.42578125" style="1" customWidth="1"/>
    <col min="4832" max="4832" width="24.42578125" style="1" customWidth="1"/>
    <col min="4833" max="4833" width="26.7109375" style="1" customWidth="1"/>
    <col min="4834" max="4834" width="24.85546875" style="1" customWidth="1"/>
    <col min="4835" max="4835" width="21.28515625" style="1" customWidth="1"/>
    <col min="4836" max="4839" width="21.5703125" style="1" customWidth="1"/>
    <col min="4840" max="4840" width="28.28515625" style="1" customWidth="1"/>
    <col min="4841" max="4841" width="33" style="1" customWidth="1"/>
    <col min="4842" max="4842" width="22.85546875" style="1" customWidth="1"/>
    <col min="4843" max="4843" width="22" style="1" customWidth="1"/>
    <col min="4844" max="4844" width="24.7109375" style="1" customWidth="1"/>
    <col min="4845" max="4845" width="28.7109375" style="1" customWidth="1"/>
    <col min="4846" max="4846" width="23.5703125" style="1" customWidth="1"/>
    <col min="4847" max="4847" width="24.28515625" style="1" customWidth="1"/>
    <col min="4848" max="4848" width="23.5703125" style="1" customWidth="1"/>
    <col min="4849" max="4853" width="24.28515625" style="1" customWidth="1"/>
    <col min="4854" max="4854" width="22.7109375" style="1" customWidth="1"/>
    <col min="4855" max="4855" width="21.5703125" style="1" customWidth="1"/>
    <col min="4856" max="4856" width="21.42578125" style="1" customWidth="1"/>
    <col min="4857" max="4857" width="22.28515625" style="1" customWidth="1"/>
    <col min="4858" max="4858" width="22.5703125" style="1" customWidth="1"/>
    <col min="4859" max="4859" width="23.28515625" style="1" customWidth="1"/>
    <col min="4860" max="4861" width="20.5703125" style="1" customWidth="1"/>
    <col min="4862" max="4862" width="21.28515625" style="1" customWidth="1"/>
    <col min="4863" max="4863" width="21.42578125" style="1" customWidth="1"/>
    <col min="4864" max="4864" width="22" style="1" customWidth="1"/>
    <col min="4865" max="4866" width="21.5703125" style="1" customWidth="1"/>
    <col min="4867" max="4867" width="22.28515625" style="1" customWidth="1"/>
    <col min="4868" max="4868" width="25.42578125" style="1" customWidth="1"/>
    <col min="4869" max="4869" width="25.28515625" style="1" customWidth="1"/>
    <col min="4870" max="4870" width="28.7109375" style="1" customWidth="1"/>
    <col min="4871" max="4871" width="22.140625" style="1" customWidth="1"/>
    <col min="4872" max="4872" width="22" style="1" customWidth="1"/>
    <col min="4873" max="4873" width="24.5703125" style="1" customWidth="1"/>
    <col min="4874" max="4874" width="19.7109375" style="1" customWidth="1"/>
    <col min="4875" max="4875" width="29.140625" style="1" customWidth="1"/>
    <col min="4876" max="4876" width="25.140625" style="1" customWidth="1"/>
    <col min="4877" max="4878" width="29.42578125" style="1" customWidth="1"/>
    <col min="4879" max="4880" width="23.7109375" style="1" customWidth="1"/>
    <col min="4881" max="4881" width="26.7109375" style="1" customWidth="1"/>
    <col min="4882" max="4882" width="29.85546875" style="1" customWidth="1"/>
    <col min="4883" max="4885" width="23.28515625" style="1" customWidth="1"/>
    <col min="4886" max="4886" width="23.85546875" style="1" customWidth="1"/>
    <col min="4887" max="4887" width="26.7109375" style="1" customWidth="1"/>
    <col min="4888" max="4888" width="24.5703125" style="1" customWidth="1"/>
    <col min="4889" max="4889" width="26.85546875" style="1" customWidth="1"/>
    <col min="4890" max="4891" width="23.5703125" style="1" customWidth="1"/>
    <col min="4892" max="4892" width="28.7109375" style="1" customWidth="1"/>
    <col min="4893" max="4893" width="34.42578125" style="1" customWidth="1"/>
    <col min="4894" max="4894" width="29.7109375" style="1" customWidth="1"/>
    <col min="4895" max="4895" width="22" style="1" customWidth="1"/>
    <col min="4896" max="4896" width="23.7109375" style="1" customWidth="1"/>
    <col min="4897" max="4897" width="23.5703125" style="1" customWidth="1"/>
    <col min="4898" max="4901" width="22.140625" style="1" customWidth="1"/>
    <col min="4902" max="4902" width="25.28515625" style="1" customWidth="1"/>
    <col min="4903" max="4903" width="45.42578125" style="1" customWidth="1"/>
    <col min="4904" max="4904" width="24.7109375" style="1" customWidth="1"/>
    <col min="4905" max="4905" width="26.42578125" style="1" customWidth="1"/>
    <col min="4906" max="4906" width="29.28515625" style="1" customWidth="1"/>
    <col min="4907" max="4909" width="27.28515625" style="1" customWidth="1"/>
    <col min="4910" max="4910" width="31.7109375" style="1" customWidth="1"/>
    <col min="4911" max="4911" width="27.7109375" style="1" customWidth="1"/>
    <col min="4912" max="4914" width="28.28515625" style="1" customWidth="1"/>
    <col min="4915" max="4915" width="24.7109375" style="1" customWidth="1"/>
    <col min="4916" max="4916" width="24.140625" style="1" customWidth="1"/>
    <col min="4917" max="4919" width="22.28515625" style="1" customWidth="1"/>
    <col min="4920" max="4920" width="22.42578125" style="1" customWidth="1"/>
    <col min="4921" max="4921" width="23.7109375" style="1" customWidth="1"/>
    <col min="4922" max="4924" width="9.28515625" style="1" customWidth="1"/>
    <col min="4925" max="5078" width="9.28515625" style="1"/>
    <col min="5079" max="5079" width="26.28515625" style="1" customWidth="1"/>
    <col min="5080" max="5080" width="45.42578125" style="1" customWidth="1"/>
    <col min="5081" max="5081" width="14.85546875" style="1" customWidth="1"/>
    <col min="5082" max="5085" width="9.28515625" style="1" customWidth="1"/>
    <col min="5086" max="5086" width="0.140625" style="1" customWidth="1"/>
    <col min="5087" max="5087" width="29.42578125" style="1" customWidth="1"/>
    <col min="5088" max="5088" width="24.42578125" style="1" customWidth="1"/>
    <col min="5089" max="5089" width="26.7109375" style="1" customWidth="1"/>
    <col min="5090" max="5090" width="24.85546875" style="1" customWidth="1"/>
    <col min="5091" max="5091" width="21.28515625" style="1" customWidth="1"/>
    <col min="5092" max="5095" width="21.5703125" style="1" customWidth="1"/>
    <col min="5096" max="5096" width="28.28515625" style="1" customWidth="1"/>
    <col min="5097" max="5097" width="33" style="1" customWidth="1"/>
    <col min="5098" max="5098" width="22.85546875" style="1" customWidth="1"/>
    <col min="5099" max="5099" width="22" style="1" customWidth="1"/>
    <col min="5100" max="5100" width="24.7109375" style="1" customWidth="1"/>
    <col min="5101" max="5101" width="28.7109375" style="1" customWidth="1"/>
    <col min="5102" max="5102" width="23.5703125" style="1" customWidth="1"/>
    <col min="5103" max="5103" width="24.28515625" style="1" customWidth="1"/>
    <col min="5104" max="5104" width="23.5703125" style="1" customWidth="1"/>
    <col min="5105" max="5109" width="24.28515625" style="1" customWidth="1"/>
    <col min="5110" max="5110" width="22.7109375" style="1" customWidth="1"/>
    <col min="5111" max="5111" width="21.5703125" style="1" customWidth="1"/>
    <col min="5112" max="5112" width="21.42578125" style="1" customWidth="1"/>
    <col min="5113" max="5113" width="22.28515625" style="1" customWidth="1"/>
    <col min="5114" max="5114" width="22.5703125" style="1" customWidth="1"/>
    <col min="5115" max="5115" width="23.28515625" style="1" customWidth="1"/>
    <col min="5116" max="5117" width="20.5703125" style="1" customWidth="1"/>
    <col min="5118" max="5118" width="21.28515625" style="1" customWidth="1"/>
    <col min="5119" max="5119" width="21.42578125" style="1" customWidth="1"/>
    <col min="5120" max="5120" width="22" style="1" customWidth="1"/>
    <col min="5121" max="5122" width="21.5703125" style="1" customWidth="1"/>
    <col min="5123" max="5123" width="22.28515625" style="1" customWidth="1"/>
    <col min="5124" max="5124" width="25.42578125" style="1" customWidth="1"/>
    <col min="5125" max="5125" width="25.28515625" style="1" customWidth="1"/>
    <col min="5126" max="5126" width="28.7109375" style="1" customWidth="1"/>
    <col min="5127" max="5127" width="22.140625" style="1" customWidth="1"/>
    <col min="5128" max="5128" width="22" style="1" customWidth="1"/>
    <col min="5129" max="5129" width="24.5703125" style="1" customWidth="1"/>
    <col min="5130" max="5130" width="19.7109375" style="1" customWidth="1"/>
    <col min="5131" max="5131" width="29.140625" style="1" customWidth="1"/>
    <col min="5132" max="5132" width="25.140625" style="1" customWidth="1"/>
    <col min="5133" max="5134" width="29.42578125" style="1" customWidth="1"/>
    <col min="5135" max="5136" width="23.7109375" style="1" customWidth="1"/>
    <col min="5137" max="5137" width="26.7109375" style="1" customWidth="1"/>
    <col min="5138" max="5138" width="29.85546875" style="1" customWidth="1"/>
    <col min="5139" max="5141" width="23.28515625" style="1" customWidth="1"/>
    <col min="5142" max="5142" width="23.85546875" style="1" customWidth="1"/>
    <col min="5143" max="5143" width="26.7109375" style="1" customWidth="1"/>
    <col min="5144" max="5144" width="24.5703125" style="1" customWidth="1"/>
    <col min="5145" max="5145" width="26.85546875" style="1" customWidth="1"/>
    <col min="5146" max="5147" width="23.5703125" style="1" customWidth="1"/>
    <col min="5148" max="5148" width="28.7109375" style="1" customWidth="1"/>
    <col min="5149" max="5149" width="34.42578125" style="1" customWidth="1"/>
    <col min="5150" max="5150" width="29.7109375" style="1" customWidth="1"/>
    <col min="5151" max="5151" width="22" style="1" customWidth="1"/>
    <col min="5152" max="5152" width="23.7109375" style="1" customWidth="1"/>
    <col min="5153" max="5153" width="23.5703125" style="1" customWidth="1"/>
    <col min="5154" max="5157" width="22.140625" style="1" customWidth="1"/>
    <col min="5158" max="5158" width="25.28515625" style="1" customWidth="1"/>
    <col min="5159" max="5159" width="45.42578125" style="1" customWidth="1"/>
    <col min="5160" max="5160" width="24.7109375" style="1" customWidth="1"/>
    <col min="5161" max="5161" width="26.42578125" style="1" customWidth="1"/>
    <col min="5162" max="5162" width="29.28515625" style="1" customWidth="1"/>
    <col min="5163" max="5165" width="27.28515625" style="1" customWidth="1"/>
    <col min="5166" max="5166" width="31.7109375" style="1" customWidth="1"/>
    <col min="5167" max="5167" width="27.7109375" style="1" customWidth="1"/>
    <col min="5168" max="5170" width="28.28515625" style="1" customWidth="1"/>
    <col min="5171" max="5171" width="24.7109375" style="1" customWidth="1"/>
    <col min="5172" max="5172" width="24.140625" style="1" customWidth="1"/>
    <col min="5173" max="5175" width="22.28515625" style="1" customWidth="1"/>
    <col min="5176" max="5176" width="22.42578125" style="1" customWidth="1"/>
    <col min="5177" max="5177" width="23.7109375" style="1" customWidth="1"/>
    <col min="5178" max="5180" width="9.28515625" style="1" customWidth="1"/>
    <col min="5181" max="5334" width="9.28515625" style="1"/>
    <col min="5335" max="5335" width="26.28515625" style="1" customWidth="1"/>
    <col min="5336" max="5336" width="45.42578125" style="1" customWidth="1"/>
    <col min="5337" max="5337" width="14.85546875" style="1" customWidth="1"/>
    <col min="5338" max="5341" width="9.28515625" style="1" customWidth="1"/>
    <col min="5342" max="5342" width="0.140625" style="1" customWidth="1"/>
    <col min="5343" max="5343" width="29.42578125" style="1" customWidth="1"/>
    <col min="5344" max="5344" width="24.42578125" style="1" customWidth="1"/>
    <col min="5345" max="5345" width="26.7109375" style="1" customWidth="1"/>
    <col min="5346" max="5346" width="24.85546875" style="1" customWidth="1"/>
    <col min="5347" max="5347" width="21.28515625" style="1" customWidth="1"/>
    <col min="5348" max="5351" width="21.5703125" style="1" customWidth="1"/>
    <col min="5352" max="5352" width="28.28515625" style="1" customWidth="1"/>
    <col min="5353" max="5353" width="33" style="1" customWidth="1"/>
    <col min="5354" max="5354" width="22.85546875" style="1" customWidth="1"/>
    <col min="5355" max="5355" width="22" style="1" customWidth="1"/>
    <col min="5356" max="5356" width="24.7109375" style="1" customWidth="1"/>
    <col min="5357" max="5357" width="28.7109375" style="1" customWidth="1"/>
    <col min="5358" max="5358" width="23.5703125" style="1" customWidth="1"/>
    <col min="5359" max="5359" width="24.28515625" style="1" customWidth="1"/>
    <col min="5360" max="5360" width="23.5703125" style="1" customWidth="1"/>
    <col min="5361" max="5365" width="24.28515625" style="1" customWidth="1"/>
    <col min="5366" max="5366" width="22.7109375" style="1" customWidth="1"/>
    <col min="5367" max="5367" width="21.5703125" style="1" customWidth="1"/>
    <col min="5368" max="5368" width="21.42578125" style="1" customWidth="1"/>
    <col min="5369" max="5369" width="22.28515625" style="1" customWidth="1"/>
    <col min="5370" max="5370" width="22.5703125" style="1" customWidth="1"/>
    <col min="5371" max="5371" width="23.28515625" style="1" customWidth="1"/>
    <col min="5372" max="5373" width="20.5703125" style="1" customWidth="1"/>
    <col min="5374" max="5374" width="21.28515625" style="1" customWidth="1"/>
    <col min="5375" max="5375" width="21.42578125" style="1" customWidth="1"/>
    <col min="5376" max="5376" width="22" style="1" customWidth="1"/>
    <col min="5377" max="5378" width="21.5703125" style="1" customWidth="1"/>
    <col min="5379" max="5379" width="22.28515625" style="1" customWidth="1"/>
    <col min="5380" max="5380" width="25.42578125" style="1" customWidth="1"/>
    <col min="5381" max="5381" width="25.28515625" style="1" customWidth="1"/>
    <col min="5382" max="5382" width="28.7109375" style="1" customWidth="1"/>
    <col min="5383" max="5383" width="22.140625" style="1" customWidth="1"/>
    <col min="5384" max="5384" width="22" style="1" customWidth="1"/>
    <col min="5385" max="5385" width="24.5703125" style="1" customWidth="1"/>
    <col min="5386" max="5386" width="19.7109375" style="1" customWidth="1"/>
    <col min="5387" max="5387" width="29.140625" style="1" customWidth="1"/>
    <col min="5388" max="5388" width="25.140625" style="1" customWidth="1"/>
    <col min="5389" max="5390" width="29.42578125" style="1" customWidth="1"/>
    <col min="5391" max="5392" width="23.7109375" style="1" customWidth="1"/>
    <col min="5393" max="5393" width="26.7109375" style="1" customWidth="1"/>
    <col min="5394" max="5394" width="29.85546875" style="1" customWidth="1"/>
    <col min="5395" max="5397" width="23.28515625" style="1" customWidth="1"/>
    <col min="5398" max="5398" width="23.85546875" style="1" customWidth="1"/>
    <col min="5399" max="5399" width="26.7109375" style="1" customWidth="1"/>
    <col min="5400" max="5400" width="24.5703125" style="1" customWidth="1"/>
    <col min="5401" max="5401" width="26.85546875" style="1" customWidth="1"/>
    <col min="5402" max="5403" width="23.5703125" style="1" customWidth="1"/>
    <col min="5404" max="5404" width="28.7109375" style="1" customWidth="1"/>
    <col min="5405" max="5405" width="34.42578125" style="1" customWidth="1"/>
    <col min="5406" max="5406" width="29.7109375" style="1" customWidth="1"/>
    <col min="5407" max="5407" width="22" style="1" customWidth="1"/>
    <col min="5408" max="5408" width="23.7109375" style="1" customWidth="1"/>
    <col min="5409" max="5409" width="23.5703125" style="1" customWidth="1"/>
    <col min="5410" max="5413" width="22.140625" style="1" customWidth="1"/>
    <col min="5414" max="5414" width="25.28515625" style="1" customWidth="1"/>
    <col min="5415" max="5415" width="45.42578125" style="1" customWidth="1"/>
    <col min="5416" max="5416" width="24.7109375" style="1" customWidth="1"/>
    <col min="5417" max="5417" width="26.42578125" style="1" customWidth="1"/>
    <col min="5418" max="5418" width="29.28515625" style="1" customWidth="1"/>
    <col min="5419" max="5421" width="27.28515625" style="1" customWidth="1"/>
    <col min="5422" max="5422" width="31.7109375" style="1" customWidth="1"/>
    <col min="5423" max="5423" width="27.7109375" style="1" customWidth="1"/>
    <col min="5424" max="5426" width="28.28515625" style="1" customWidth="1"/>
    <col min="5427" max="5427" width="24.7109375" style="1" customWidth="1"/>
    <col min="5428" max="5428" width="24.140625" style="1" customWidth="1"/>
    <col min="5429" max="5431" width="22.28515625" style="1" customWidth="1"/>
    <col min="5432" max="5432" width="22.42578125" style="1" customWidth="1"/>
    <col min="5433" max="5433" width="23.7109375" style="1" customWidth="1"/>
    <col min="5434" max="5436" width="9.28515625" style="1" customWidth="1"/>
    <col min="5437" max="5590" width="9.28515625" style="1"/>
    <col min="5591" max="5591" width="26.28515625" style="1" customWidth="1"/>
    <col min="5592" max="5592" width="45.42578125" style="1" customWidth="1"/>
    <col min="5593" max="5593" width="14.85546875" style="1" customWidth="1"/>
    <col min="5594" max="5597" width="9.28515625" style="1" customWidth="1"/>
    <col min="5598" max="5598" width="0.140625" style="1" customWidth="1"/>
    <col min="5599" max="5599" width="29.42578125" style="1" customWidth="1"/>
    <col min="5600" max="5600" width="24.42578125" style="1" customWidth="1"/>
    <col min="5601" max="5601" width="26.7109375" style="1" customWidth="1"/>
    <col min="5602" max="5602" width="24.85546875" style="1" customWidth="1"/>
    <col min="5603" max="5603" width="21.28515625" style="1" customWidth="1"/>
    <col min="5604" max="5607" width="21.5703125" style="1" customWidth="1"/>
    <col min="5608" max="5608" width="28.28515625" style="1" customWidth="1"/>
    <col min="5609" max="5609" width="33" style="1" customWidth="1"/>
    <col min="5610" max="5610" width="22.85546875" style="1" customWidth="1"/>
    <col min="5611" max="5611" width="22" style="1" customWidth="1"/>
    <col min="5612" max="5612" width="24.7109375" style="1" customWidth="1"/>
    <col min="5613" max="5613" width="28.7109375" style="1" customWidth="1"/>
    <col min="5614" max="5614" width="23.5703125" style="1" customWidth="1"/>
    <col min="5615" max="5615" width="24.28515625" style="1" customWidth="1"/>
    <col min="5616" max="5616" width="23.5703125" style="1" customWidth="1"/>
    <col min="5617" max="5621" width="24.28515625" style="1" customWidth="1"/>
    <col min="5622" max="5622" width="22.7109375" style="1" customWidth="1"/>
    <col min="5623" max="5623" width="21.5703125" style="1" customWidth="1"/>
    <col min="5624" max="5624" width="21.42578125" style="1" customWidth="1"/>
    <col min="5625" max="5625" width="22.28515625" style="1" customWidth="1"/>
    <col min="5626" max="5626" width="22.5703125" style="1" customWidth="1"/>
    <col min="5627" max="5627" width="23.28515625" style="1" customWidth="1"/>
    <col min="5628" max="5629" width="20.5703125" style="1" customWidth="1"/>
    <col min="5630" max="5630" width="21.28515625" style="1" customWidth="1"/>
    <col min="5631" max="5631" width="21.42578125" style="1" customWidth="1"/>
    <col min="5632" max="5632" width="22" style="1" customWidth="1"/>
    <col min="5633" max="5634" width="21.5703125" style="1" customWidth="1"/>
    <col min="5635" max="5635" width="22.28515625" style="1" customWidth="1"/>
    <col min="5636" max="5636" width="25.42578125" style="1" customWidth="1"/>
    <col min="5637" max="5637" width="25.28515625" style="1" customWidth="1"/>
    <col min="5638" max="5638" width="28.7109375" style="1" customWidth="1"/>
    <col min="5639" max="5639" width="22.140625" style="1" customWidth="1"/>
    <col min="5640" max="5640" width="22" style="1" customWidth="1"/>
    <col min="5641" max="5641" width="24.5703125" style="1" customWidth="1"/>
    <col min="5642" max="5642" width="19.7109375" style="1" customWidth="1"/>
    <col min="5643" max="5643" width="29.140625" style="1" customWidth="1"/>
    <col min="5644" max="5644" width="25.140625" style="1" customWidth="1"/>
    <col min="5645" max="5646" width="29.42578125" style="1" customWidth="1"/>
    <col min="5647" max="5648" width="23.7109375" style="1" customWidth="1"/>
    <col min="5649" max="5649" width="26.7109375" style="1" customWidth="1"/>
    <col min="5650" max="5650" width="29.85546875" style="1" customWidth="1"/>
    <col min="5651" max="5653" width="23.28515625" style="1" customWidth="1"/>
    <col min="5654" max="5654" width="23.85546875" style="1" customWidth="1"/>
    <col min="5655" max="5655" width="26.7109375" style="1" customWidth="1"/>
    <col min="5656" max="5656" width="24.5703125" style="1" customWidth="1"/>
    <col min="5657" max="5657" width="26.85546875" style="1" customWidth="1"/>
    <col min="5658" max="5659" width="23.5703125" style="1" customWidth="1"/>
    <col min="5660" max="5660" width="28.7109375" style="1" customWidth="1"/>
    <col min="5661" max="5661" width="34.42578125" style="1" customWidth="1"/>
    <col min="5662" max="5662" width="29.7109375" style="1" customWidth="1"/>
    <col min="5663" max="5663" width="22" style="1" customWidth="1"/>
    <col min="5664" max="5664" width="23.7109375" style="1" customWidth="1"/>
    <col min="5665" max="5665" width="23.5703125" style="1" customWidth="1"/>
    <col min="5666" max="5669" width="22.140625" style="1" customWidth="1"/>
    <col min="5670" max="5670" width="25.28515625" style="1" customWidth="1"/>
    <col min="5671" max="5671" width="45.42578125" style="1" customWidth="1"/>
    <col min="5672" max="5672" width="24.7109375" style="1" customWidth="1"/>
    <col min="5673" max="5673" width="26.42578125" style="1" customWidth="1"/>
    <col min="5674" max="5674" width="29.28515625" style="1" customWidth="1"/>
    <col min="5675" max="5677" width="27.28515625" style="1" customWidth="1"/>
    <col min="5678" max="5678" width="31.7109375" style="1" customWidth="1"/>
    <col min="5679" max="5679" width="27.7109375" style="1" customWidth="1"/>
    <col min="5680" max="5682" width="28.28515625" style="1" customWidth="1"/>
    <col min="5683" max="5683" width="24.7109375" style="1" customWidth="1"/>
    <col min="5684" max="5684" width="24.140625" style="1" customWidth="1"/>
    <col min="5685" max="5687" width="22.28515625" style="1" customWidth="1"/>
    <col min="5688" max="5688" width="22.42578125" style="1" customWidth="1"/>
    <col min="5689" max="5689" width="23.7109375" style="1" customWidth="1"/>
    <col min="5690" max="5692" width="9.28515625" style="1" customWidth="1"/>
    <col min="5693" max="5846" width="9.28515625" style="1"/>
    <col min="5847" max="5847" width="26.28515625" style="1" customWidth="1"/>
    <col min="5848" max="5848" width="45.42578125" style="1" customWidth="1"/>
    <col min="5849" max="5849" width="14.85546875" style="1" customWidth="1"/>
    <col min="5850" max="5853" width="9.28515625" style="1" customWidth="1"/>
    <col min="5854" max="5854" width="0.140625" style="1" customWidth="1"/>
    <col min="5855" max="5855" width="29.42578125" style="1" customWidth="1"/>
    <col min="5856" max="5856" width="24.42578125" style="1" customWidth="1"/>
    <col min="5857" max="5857" width="26.7109375" style="1" customWidth="1"/>
    <col min="5858" max="5858" width="24.85546875" style="1" customWidth="1"/>
    <col min="5859" max="5859" width="21.28515625" style="1" customWidth="1"/>
    <col min="5860" max="5863" width="21.5703125" style="1" customWidth="1"/>
    <col min="5864" max="5864" width="28.28515625" style="1" customWidth="1"/>
    <col min="5865" max="5865" width="33" style="1" customWidth="1"/>
    <col min="5866" max="5866" width="22.85546875" style="1" customWidth="1"/>
    <col min="5867" max="5867" width="22" style="1" customWidth="1"/>
    <col min="5868" max="5868" width="24.7109375" style="1" customWidth="1"/>
    <col min="5869" max="5869" width="28.7109375" style="1" customWidth="1"/>
    <col min="5870" max="5870" width="23.5703125" style="1" customWidth="1"/>
    <col min="5871" max="5871" width="24.28515625" style="1" customWidth="1"/>
    <col min="5872" max="5872" width="23.5703125" style="1" customWidth="1"/>
    <col min="5873" max="5877" width="24.28515625" style="1" customWidth="1"/>
    <col min="5878" max="5878" width="22.7109375" style="1" customWidth="1"/>
    <col min="5879" max="5879" width="21.5703125" style="1" customWidth="1"/>
    <col min="5880" max="5880" width="21.42578125" style="1" customWidth="1"/>
    <col min="5881" max="5881" width="22.28515625" style="1" customWidth="1"/>
    <col min="5882" max="5882" width="22.5703125" style="1" customWidth="1"/>
    <col min="5883" max="5883" width="23.28515625" style="1" customWidth="1"/>
    <col min="5884" max="5885" width="20.5703125" style="1" customWidth="1"/>
    <col min="5886" max="5886" width="21.28515625" style="1" customWidth="1"/>
    <col min="5887" max="5887" width="21.42578125" style="1" customWidth="1"/>
    <col min="5888" max="5888" width="22" style="1" customWidth="1"/>
    <col min="5889" max="5890" width="21.5703125" style="1" customWidth="1"/>
    <col min="5891" max="5891" width="22.28515625" style="1" customWidth="1"/>
    <col min="5892" max="5892" width="25.42578125" style="1" customWidth="1"/>
    <col min="5893" max="5893" width="25.28515625" style="1" customWidth="1"/>
    <col min="5894" max="5894" width="28.7109375" style="1" customWidth="1"/>
    <col min="5895" max="5895" width="22.140625" style="1" customWidth="1"/>
    <col min="5896" max="5896" width="22" style="1" customWidth="1"/>
    <col min="5897" max="5897" width="24.5703125" style="1" customWidth="1"/>
    <col min="5898" max="5898" width="19.7109375" style="1" customWidth="1"/>
    <col min="5899" max="5899" width="29.140625" style="1" customWidth="1"/>
    <col min="5900" max="5900" width="25.140625" style="1" customWidth="1"/>
    <col min="5901" max="5902" width="29.42578125" style="1" customWidth="1"/>
    <col min="5903" max="5904" width="23.7109375" style="1" customWidth="1"/>
    <col min="5905" max="5905" width="26.7109375" style="1" customWidth="1"/>
    <col min="5906" max="5906" width="29.85546875" style="1" customWidth="1"/>
    <col min="5907" max="5909" width="23.28515625" style="1" customWidth="1"/>
    <col min="5910" max="5910" width="23.85546875" style="1" customWidth="1"/>
    <col min="5911" max="5911" width="26.7109375" style="1" customWidth="1"/>
    <col min="5912" max="5912" width="24.5703125" style="1" customWidth="1"/>
    <col min="5913" max="5913" width="26.85546875" style="1" customWidth="1"/>
    <col min="5914" max="5915" width="23.5703125" style="1" customWidth="1"/>
    <col min="5916" max="5916" width="28.7109375" style="1" customWidth="1"/>
    <col min="5917" max="5917" width="34.42578125" style="1" customWidth="1"/>
    <col min="5918" max="5918" width="29.7109375" style="1" customWidth="1"/>
    <col min="5919" max="5919" width="22" style="1" customWidth="1"/>
    <col min="5920" max="5920" width="23.7109375" style="1" customWidth="1"/>
    <col min="5921" max="5921" width="23.5703125" style="1" customWidth="1"/>
    <col min="5922" max="5925" width="22.140625" style="1" customWidth="1"/>
    <col min="5926" max="5926" width="25.28515625" style="1" customWidth="1"/>
    <col min="5927" max="5927" width="45.42578125" style="1" customWidth="1"/>
    <col min="5928" max="5928" width="24.7109375" style="1" customWidth="1"/>
    <col min="5929" max="5929" width="26.42578125" style="1" customWidth="1"/>
    <col min="5930" max="5930" width="29.28515625" style="1" customWidth="1"/>
    <col min="5931" max="5933" width="27.28515625" style="1" customWidth="1"/>
    <col min="5934" max="5934" width="31.7109375" style="1" customWidth="1"/>
    <col min="5935" max="5935" width="27.7109375" style="1" customWidth="1"/>
    <col min="5936" max="5938" width="28.28515625" style="1" customWidth="1"/>
    <col min="5939" max="5939" width="24.7109375" style="1" customWidth="1"/>
    <col min="5940" max="5940" width="24.140625" style="1" customWidth="1"/>
    <col min="5941" max="5943" width="22.28515625" style="1" customWidth="1"/>
    <col min="5944" max="5944" width="22.42578125" style="1" customWidth="1"/>
    <col min="5945" max="5945" width="23.7109375" style="1" customWidth="1"/>
    <col min="5946" max="5948" width="9.28515625" style="1" customWidth="1"/>
    <col min="5949" max="6102" width="9.28515625" style="1"/>
    <col min="6103" max="6103" width="26.28515625" style="1" customWidth="1"/>
    <col min="6104" max="6104" width="45.42578125" style="1" customWidth="1"/>
    <col min="6105" max="6105" width="14.85546875" style="1" customWidth="1"/>
    <col min="6106" max="6109" width="9.28515625" style="1" customWidth="1"/>
    <col min="6110" max="6110" width="0.140625" style="1" customWidth="1"/>
    <col min="6111" max="6111" width="29.42578125" style="1" customWidth="1"/>
    <col min="6112" max="6112" width="24.42578125" style="1" customWidth="1"/>
    <col min="6113" max="6113" width="26.7109375" style="1" customWidth="1"/>
    <col min="6114" max="6114" width="24.85546875" style="1" customWidth="1"/>
    <col min="6115" max="6115" width="21.28515625" style="1" customWidth="1"/>
    <col min="6116" max="6119" width="21.5703125" style="1" customWidth="1"/>
    <col min="6120" max="6120" width="28.28515625" style="1" customWidth="1"/>
    <col min="6121" max="6121" width="33" style="1" customWidth="1"/>
    <col min="6122" max="6122" width="22.85546875" style="1" customWidth="1"/>
    <col min="6123" max="6123" width="22" style="1" customWidth="1"/>
    <col min="6124" max="6124" width="24.7109375" style="1" customWidth="1"/>
    <col min="6125" max="6125" width="28.7109375" style="1" customWidth="1"/>
    <col min="6126" max="6126" width="23.5703125" style="1" customWidth="1"/>
    <col min="6127" max="6127" width="24.28515625" style="1" customWidth="1"/>
    <col min="6128" max="6128" width="23.5703125" style="1" customWidth="1"/>
    <col min="6129" max="6133" width="24.28515625" style="1" customWidth="1"/>
    <col min="6134" max="6134" width="22.7109375" style="1" customWidth="1"/>
    <col min="6135" max="6135" width="21.5703125" style="1" customWidth="1"/>
    <col min="6136" max="6136" width="21.42578125" style="1" customWidth="1"/>
    <col min="6137" max="6137" width="22.28515625" style="1" customWidth="1"/>
    <col min="6138" max="6138" width="22.5703125" style="1" customWidth="1"/>
    <col min="6139" max="6139" width="23.28515625" style="1" customWidth="1"/>
    <col min="6140" max="6141" width="20.5703125" style="1" customWidth="1"/>
    <col min="6142" max="6142" width="21.28515625" style="1" customWidth="1"/>
    <col min="6143" max="6143" width="21.42578125" style="1" customWidth="1"/>
    <col min="6144" max="6144" width="22" style="1" customWidth="1"/>
    <col min="6145" max="6146" width="21.5703125" style="1" customWidth="1"/>
    <col min="6147" max="6147" width="22.28515625" style="1" customWidth="1"/>
    <col min="6148" max="6148" width="25.42578125" style="1" customWidth="1"/>
    <col min="6149" max="6149" width="25.28515625" style="1" customWidth="1"/>
    <col min="6150" max="6150" width="28.7109375" style="1" customWidth="1"/>
    <col min="6151" max="6151" width="22.140625" style="1" customWidth="1"/>
    <col min="6152" max="6152" width="22" style="1" customWidth="1"/>
    <col min="6153" max="6153" width="24.5703125" style="1" customWidth="1"/>
    <col min="6154" max="6154" width="19.7109375" style="1" customWidth="1"/>
    <col min="6155" max="6155" width="29.140625" style="1" customWidth="1"/>
    <col min="6156" max="6156" width="25.140625" style="1" customWidth="1"/>
    <col min="6157" max="6158" width="29.42578125" style="1" customWidth="1"/>
    <col min="6159" max="6160" width="23.7109375" style="1" customWidth="1"/>
    <col min="6161" max="6161" width="26.7109375" style="1" customWidth="1"/>
    <col min="6162" max="6162" width="29.85546875" style="1" customWidth="1"/>
    <col min="6163" max="6165" width="23.28515625" style="1" customWidth="1"/>
    <col min="6166" max="6166" width="23.85546875" style="1" customWidth="1"/>
    <col min="6167" max="6167" width="26.7109375" style="1" customWidth="1"/>
    <col min="6168" max="6168" width="24.5703125" style="1" customWidth="1"/>
    <col min="6169" max="6169" width="26.85546875" style="1" customWidth="1"/>
    <col min="6170" max="6171" width="23.5703125" style="1" customWidth="1"/>
    <col min="6172" max="6172" width="28.7109375" style="1" customWidth="1"/>
    <col min="6173" max="6173" width="34.42578125" style="1" customWidth="1"/>
    <col min="6174" max="6174" width="29.7109375" style="1" customWidth="1"/>
    <col min="6175" max="6175" width="22" style="1" customWidth="1"/>
    <col min="6176" max="6176" width="23.7109375" style="1" customWidth="1"/>
    <col min="6177" max="6177" width="23.5703125" style="1" customWidth="1"/>
    <col min="6178" max="6181" width="22.140625" style="1" customWidth="1"/>
    <col min="6182" max="6182" width="25.28515625" style="1" customWidth="1"/>
    <col min="6183" max="6183" width="45.42578125" style="1" customWidth="1"/>
    <col min="6184" max="6184" width="24.7109375" style="1" customWidth="1"/>
    <col min="6185" max="6185" width="26.42578125" style="1" customWidth="1"/>
    <col min="6186" max="6186" width="29.28515625" style="1" customWidth="1"/>
    <col min="6187" max="6189" width="27.28515625" style="1" customWidth="1"/>
    <col min="6190" max="6190" width="31.7109375" style="1" customWidth="1"/>
    <col min="6191" max="6191" width="27.7109375" style="1" customWidth="1"/>
    <col min="6192" max="6194" width="28.28515625" style="1" customWidth="1"/>
    <col min="6195" max="6195" width="24.7109375" style="1" customWidth="1"/>
    <col min="6196" max="6196" width="24.140625" style="1" customWidth="1"/>
    <col min="6197" max="6199" width="22.28515625" style="1" customWidth="1"/>
    <col min="6200" max="6200" width="22.42578125" style="1" customWidth="1"/>
    <col min="6201" max="6201" width="23.7109375" style="1" customWidth="1"/>
    <col min="6202" max="6204" width="9.28515625" style="1" customWidth="1"/>
    <col min="6205" max="6358" width="9.28515625" style="1"/>
    <col min="6359" max="6359" width="26.28515625" style="1" customWidth="1"/>
    <col min="6360" max="6360" width="45.42578125" style="1" customWidth="1"/>
    <col min="6361" max="6361" width="14.85546875" style="1" customWidth="1"/>
    <col min="6362" max="6365" width="9.28515625" style="1" customWidth="1"/>
    <col min="6366" max="6366" width="0.140625" style="1" customWidth="1"/>
    <col min="6367" max="6367" width="29.42578125" style="1" customWidth="1"/>
    <col min="6368" max="6368" width="24.42578125" style="1" customWidth="1"/>
    <col min="6369" max="6369" width="26.7109375" style="1" customWidth="1"/>
    <col min="6370" max="6370" width="24.85546875" style="1" customWidth="1"/>
    <col min="6371" max="6371" width="21.28515625" style="1" customWidth="1"/>
    <col min="6372" max="6375" width="21.5703125" style="1" customWidth="1"/>
    <col min="6376" max="6376" width="28.28515625" style="1" customWidth="1"/>
    <col min="6377" max="6377" width="33" style="1" customWidth="1"/>
    <col min="6378" max="6378" width="22.85546875" style="1" customWidth="1"/>
    <col min="6379" max="6379" width="22" style="1" customWidth="1"/>
    <col min="6380" max="6380" width="24.7109375" style="1" customWidth="1"/>
    <col min="6381" max="6381" width="28.7109375" style="1" customWidth="1"/>
    <col min="6382" max="6382" width="23.5703125" style="1" customWidth="1"/>
    <col min="6383" max="6383" width="24.28515625" style="1" customWidth="1"/>
    <col min="6384" max="6384" width="23.5703125" style="1" customWidth="1"/>
    <col min="6385" max="6389" width="24.28515625" style="1" customWidth="1"/>
    <col min="6390" max="6390" width="22.7109375" style="1" customWidth="1"/>
    <col min="6391" max="6391" width="21.5703125" style="1" customWidth="1"/>
    <col min="6392" max="6392" width="21.42578125" style="1" customWidth="1"/>
    <col min="6393" max="6393" width="22.28515625" style="1" customWidth="1"/>
    <col min="6394" max="6394" width="22.5703125" style="1" customWidth="1"/>
    <col min="6395" max="6395" width="23.28515625" style="1" customWidth="1"/>
    <col min="6396" max="6397" width="20.5703125" style="1" customWidth="1"/>
    <col min="6398" max="6398" width="21.28515625" style="1" customWidth="1"/>
    <col min="6399" max="6399" width="21.42578125" style="1" customWidth="1"/>
    <col min="6400" max="6400" width="22" style="1" customWidth="1"/>
    <col min="6401" max="6402" width="21.5703125" style="1" customWidth="1"/>
    <col min="6403" max="6403" width="22.28515625" style="1" customWidth="1"/>
    <col min="6404" max="6404" width="25.42578125" style="1" customWidth="1"/>
    <col min="6405" max="6405" width="25.28515625" style="1" customWidth="1"/>
    <col min="6406" max="6406" width="28.7109375" style="1" customWidth="1"/>
    <col min="6407" max="6407" width="22.140625" style="1" customWidth="1"/>
    <col min="6408" max="6408" width="22" style="1" customWidth="1"/>
    <col min="6409" max="6409" width="24.5703125" style="1" customWidth="1"/>
    <col min="6410" max="6410" width="19.7109375" style="1" customWidth="1"/>
    <col min="6411" max="6411" width="29.140625" style="1" customWidth="1"/>
    <col min="6412" max="6412" width="25.140625" style="1" customWidth="1"/>
    <col min="6413" max="6414" width="29.42578125" style="1" customWidth="1"/>
    <col min="6415" max="6416" width="23.7109375" style="1" customWidth="1"/>
    <col min="6417" max="6417" width="26.7109375" style="1" customWidth="1"/>
    <col min="6418" max="6418" width="29.85546875" style="1" customWidth="1"/>
    <col min="6419" max="6421" width="23.28515625" style="1" customWidth="1"/>
    <col min="6422" max="6422" width="23.85546875" style="1" customWidth="1"/>
    <col min="6423" max="6423" width="26.7109375" style="1" customWidth="1"/>
    <col min="6424" max="6424" width="24.5703125" style="1" customWidth="1"/>
    <col min="6425" max="6425" width="26.85546875" style="1" customWidth="1"/>
    <col min="6426" max="6427" width="23.5703125" style="1" customWidth="1"/>
    <col min="6428" max="6428" width="28.7109375" style="1" customWidth="1"/>
    <col min="6429" max="6429" width="34.42578125" style="1" customWidth="1"/>
    <col min="6430" max="6430" width="29.7109375" style="1" customWidth="1"/>
    <col min="6431" max="6431" width="22" style="1" customWidth="1"/>
    <col min="6432" max="6432" width="23.7109375" style="1" customWidth="1"/>
    <col min="6433" max="6433" width="23.5703125" style="1" customWidth="1"/>
    <col min="6434" max="6437" width="22.140625" style="1" customWidth="1"/>
    <col min="6438" max="6438" width="25.28515625" style="1" customWidth="1"/>
    <col min="6439" max="6439" width="45.42578125" style="1" customWidth="1"/>
    <col min="6440" max="6440" width="24.7109375" style="1" customWidth="1"/>
    <col min="6441" max="6441" width="26.42578125" style="1" customWidth="1"/>
    <col min="6442" max="6442" width="29.28515625" style="1" customWidth="1"/>
    <col min="6443" max="6445" width="27.28515625" style="1" customWidth="1"/>
    <col min="6446" max="6446" width="31.7109375" style="1" customWidth="1"/>
    <col min="6447" max="6447" width="27.7109375" style="1" customWidth="1"/>
    <col min="6448" max="6450" width="28.28515625" style="1" customWidth="1"/>
    <col min="6451" max="6451" width="24.7109375" style="1" customWidth="1"/>
    <col min="6452" max="6452" width="24.140625" style="1" customWidth="1"/>
    <col min="6453" max="6455" width="22.28515625" style="1" customWidth="1"/>
    <col min="6456" max="6456" width="22.42578125" style="1" customWidth="1"/>
    <col min="6457" max="6457" width="23.7109375" style="1" customWidth="1"/>
    <col min="6458" max="6460" width="9.28515625" style="1" customWidth="1"/>
    <col min="6461" max="6614" width="9.28515625" style="1"/>
    <col min="6615" max="6615" width="26.28515625" style="1" customWidth="1"/>
    <col min="6616" max="6616" width="45.42578125" style="1" customWidth="1"/>
    <col min="6617" max="6617" width="14.85546875" style="1" customWidth="1"/>
    <col min="6618" max="6621" width="9.28515625" style="1" customWidth="1"/>
    <col min="6622" max="6622" width="0.140625" style="1" customWidth="1"/>
    <col min="6623" max="6623" width="29.42578125" style="1" customWidth="1"/>
    <col min="6624" max="6624" width="24.42578125" style="1" customWidth="1"/>
    <col min="6625" max="6625" width="26.7109375" style="1" customWidth="1"/>
    <col min="6626" max="6626" width="24.85546875" style="1" customWidth="1"/>
    <col min="6627" max="6627" width="21.28515625" style="1" customWidth="1"/>
    <col min="6628" max="6631" width="21.5703125" style="1" customWidth="1"/>
    <col min="6632" max="6632" width="28.28515625" style="1" customWidth="1"/>
    <col min="6633" max="6633" width="33" style="1" customWidth="1"/>
    <col min="6634" max="6634" width="22.85546875" style="1" customWidth="1"/>
    <col min="6635" max="6635" width="22" style="1" customWidth="1"/>
    <col min="6636" max="6636" width="24.7109375" style="1" customWidth="1"/>
    <col min="6637" max="6637" width="28.7109375" style="1" customWidth="1"/>
    <col min="6638" max="6638" width="23.5703125" style="1" customWidth="1"/>
    <col min="6639" max="6639" width="24.28515625" style="1" customWidth="1"/>
    <col min="6640" max="6640" width="23.5703125" style="1" customWidth="1"/>
    <col min="6641" max="6645" width="24.28515625" style="1" customWidth="1"/>
    <col min="6646" max="6646" width="22.7109375" style="1" customWidth="1"/>
    <col min="6647" max="6647" width="21.5703125" style="1" customWidth="1"/>
    <col min="6648" max="6648" width="21.42578125" style="1" customWidth="1"/>
    <col min="6649" max="6649" width="22.28515625" style="1" customWidth="1"/>
    <col min="6650" max="6650" width="22.5703125" style="1" customWidth="1"/>
    <col min="6651" max="6651" width="23.28515625" style="1" customWidth="1"/>
    <col min="6652" max="6653" width="20.5703125" style="1" customWidth="1"/>
    <col min="6654" max="6654" width="21.28515625" style="1" customWidth="1"/>
    <col min="6655" max="6655" width="21.42578125" style="1" customWidth="1"/>
    <col min="6656" max="6656" width="22" style="1" customWidth="1"/>
    <col min="6657" max="6658" width="21.5703125" style="1" customWidth="1"/>
    <col min="6659" max="6659" width="22.28515625" style="1" customWidth="1"/>
    <col min="6660" max="6660" width="25.42578125" style="1" customWidth="1"/>
    <col min="6661" max="6661" width="25.28515625" style="1" customWidth="1"/>
    <col min="6662" max="6662" width="28.7109375" style="1" customWidth="1"/>
    <col min="6663" max="6663" width="22.140625" style="1" customWidth="1"/>
    <col min="6664" max="6664" width="22" style="1" customWidth="1"/>
    <col min="6665" max="6665" width="24.5703125" style="1" customWidth="1"/>
    <col min="6666" max="6666" width="19.7109375" style="1" customWidth="1"/>
    <col min="6667" max="6667" width="29.140625" style="1" customWidth="1"/>
    <col min="6668" max="6668" width="25.140625" style="1" customWidth="1"/>
    <col min="6669" max="6670" width="29.42578125" style="1" customWidth="1"/>
    <col min="6671" max="6672" width="23.7109375" style="1" customWidth="1"/>
    <col min="6673" max="6673" width="26.7109375" style="1" customWidth="1"/>
    <col min="6674" max="6674" width="29.85546875" style="1" customWidth="1"/>
    <col min="6675" max="6677" width="23.28515625" style="1" customWidth="1"/>
    <col min="6678" max="6678" width="23.85546875" style="1" customWidth="1"/>
    <col min="6679" max="6679" width="26.7109375" style="1" customWidth="1"/>
    <col min="6680" max="6680" width="24.5703125" style="1" customWidth="1"/>
    <col min="6681" max="6681" width="26.85546875" style="1" customWidth="1"/>
    <col min="6682" max="6683" width="23.5703125" style="1" customWidth="1"/>
    <col min="6684" max="6684" width="28.7109375" style="1" customWidth="1"/>
    <col min="6685" max="6685" width="34.42578125" style="1" customWidth="1"/>
    <col min="6686" max="6686" width="29.7109375" style="1" customWidth="1"/>
    <col min="6687" max="6687" width="22" style="1" customWidth="1"/>
    <col min="6688" max="6688" width="23.7109375" style="1" customWidth="1"/>
    <col min="6689" max="6689" width="23.5703125" style="1" customWidth="1"/>
    <col min="6690" max="6693" width="22.140625" style="1" customWidth="1"/>
    <col min="6694" max="6694" width="25.28515625" style="1" customWidth="1"/>
    <col min="6695" max="6695" width="45.42578125" style="1" customWidth="1"/>
    <col min="6696" max="6696" width="24.7109375" style="1" customWidth="1"/>
    <col min="6697" max="6697" width="26.42578125" style="1" customWidth="1"/>
    <col min="6698" max="6698" width="29.28515625" style="1" customWidth="1"/>
    <col min="6699" max="6701" width="27.28515625" style="1" customWidth="1"/>
    <col min="6702" max="6702" width="31.7109375" style="1" customWidth="1"/>
    <col min="6703" max="6703" width="27.7109375" style="1" customWidth="1"/>
    <col min="6704" max="6706" width="28.28515625" style="1" customWidth="1"/>
    <col min="6707" max="6707" width="24.7109375" style="1" customWidth="1"/>
    <col min="6708" max="6708" width="24.140625" style="1" customWidth="1"/>
    <col min="6709" max="6711" width="22.28515625" style="1" customWidth="1"/>
    <col min="6712" max="6712" width="22.42578125" style="1" customWidth="1"/>
    <col min="6713" max="6713" width="23.7109375" style="1" customWidth="1"/>
    <col min="6714" max="6716" width="9.28515625" style="1" customWidth="1"/>
    <col min="6717" max="6870" width="9.28515625" style="1"/>
    <col min="6871" max="6871" width="26.28515625" style="1" customWidth="1"/>
    <col min="6872" max="6872" width="45.42578125" style="1" customWidth="1"/>
    <col min="6873" max="6873" width="14.85546875" style="1" customWidth="1"/>
    <col min="6874" max="6877" width="9.28515625" style="1" customWidth="1"/>
    <col min="6878" max="6878" width="0.140625" style="1" customWidth="1"/>
    <col min="6879" max="6879" width="29.42578125" style="1" customWidth="1"/>
    <col min="6880" max="6880" width="24.42578125" style="1" customWidth="1"/>
    <col min="6881" max="6881" width="26.7109375" style="1" customWidth="1"/>
    <col min="6882" max="6882" width="24.85546875" style="1" customWidth="1"/>
    <col min="6883" max="6883" width="21.28515625" style="1" customWidth="1"/>
    <col min="6884" max="6887" width="21.5703125" style="1" customWidth="1"/>
    <col min="6888" max="6888" width="28.28515625" style="1" customWidth="1"/>
    <col min="6889" max="6889" width="33" style="1" customWidth="1"/>
    <col min="6890" max="6890" width="22.85546875" style="1" customWidth="1"/>
    <col min="6891" max="6891" width="22" style="1" customWidth="1"/>
    <col min="6892" max="6892" width="24.7109375" style="1" customWidth="1"/>
    <col min="6893" max="6893" width="28.7109375" style="1" customWidth="1"/>
    <col min="6894" max="6894" width="23.5703125" style="1" customWidth="1"/>
    <col min="6895" max="6895" width="24.28515625" style="1" customWidth="1"/>
    <col min="6896" max="6896" width="23.5703125" style="1" customWidth="1"/>
    <col min="6897" max="6901" width="24.28515625" style="1" customWidth="1"/>
    <col min="6902" max="6902" width="22.7109375" style="1" customWidth="1"/>
    <col min="6903" max="6903" width="21.5703125" style="1" customWidth="1"/>
    <col min="6904" max="6904" width="21.42578125" style="1" customWidth="1"/>
    <col min="6905" max="6905" width="22.28515625" style="1" customWidth="1"/>
    <col min="6906" max="6906" width="22.5703125" style="1" customWidth="1"/>
    <col min="6907" max="6907" width="23.28515625" style="1" customWidth="1"/>
    <col min="6908" max="6909" width="20.5703125" style="1" customWidth="1"/>
    <col min="6910" max="6910" width="21.28515625" style="1" customWidth="1"/>
    <col min="6911" max="6911" width="21.42578125" style="1" customWidth="1"/>
    <col min="6912" max="6912" width="22" style="1" customWidth="1"/>
    <col min="6913" max="6914" width="21.5703125" style="1" customWidth="1"/>
    <col min="6915" max="6915" width="22.28515625" style="1" customWidth="1"/>
    <col min="6916" max="6916" width="25.42578125" style="1" customWidth="1"/>
    <col min="6917" max="6917" width="25.28515625" style="1" customWidth="1"/>
    <col min="6918" max="6918" width="28.7109375" style="1" customWidth="1"/>
    <col min="6919" max="6919" width="22.140625" style="1" customWidth="1"/>
    <col min="6920" max="6920" width="22" style="1" customWidth="1"/>
    <col min="6921" max="6921" width="24.5703125" style="1" customWidth="1"/>
    <col min="6922" max="6922" width="19.7109375" style="1" customWidth="1"/>
    <col min="6923" max="6923" width="29.140625" style="1" customWidth="1"/>
    <col min="6924" max="6924" width="25.140625" style="1" customWidth="1"/>
    <col min="6925" max="6926" width="29.42578125" style="1" customWidth="1"/>
    <col min="6927" max="6928" width="23.7109375" style="1" customWidth="1"/>
    <col min="6929" max="6929" width="26.7109375" style="1" customWidth="1"/>
    <col min="6930" max="6930" width="29.85546875" style="1" customWidth="1"/>
    <col min="6931" max="6933" width="23.28515625" style="1" customWidth="1"/>
    <col min="6934" max="6934" width="23.85546875" style="1" customWidth="1"/>
    <col min="6935" max="6935" width="26.7109375" style="1" customWidth="1"/>
    <col min="6936" max="6936" width="24.5703125" style="1" customWidth="1"/>
    <col min="6937" max="6937" width="26.85546875" style="1" customWidth="1"/>
    <col min="6938" max="6939" width="23.5703125" style="1" customWidth="1"/>
    <col min="6940" max="6940" width="28.7109375" style="1" customWidth="1"/>
    <col min="6941" max="6941" width="34.42578125" style="1" customWidth="1"/>
    <col min="6942" max="6942" width="29.7109375" style="1" customWidth="1"/>
    <col min="6943" max="6943" width="22" style="1" customWidth="1"/>
    <col min="6944" max="6944" width="23.7109375" style="1" customWidth="1"/>
    <col min="6945" max="6945" width="23.5703125" style="1" customWidth="1"/>
    <col min="6946" max="6949" width="22.140625" style="1" customWidth="1"/>
    <col min="6950" max="6950" width="25.28515625" style="1" customWidth="1"/>
    <col min="6951" max="6951" width="45.42578125" style="1" customWidth="1"/>
    <col min="6952" max="6952" width="24.7109375" style="1" customWidth="1"/>
    <col min="6953" max="6953" width="26.42578125" style="1" customWidth="1"/>
    <col min="6954" max="6954" width="29.28515625" style="1" customWidth="1"/>
    <col min="6955" max="6957" width="27.28515625" style="1" customWidth="1"/>
    <col min="6958" max="6958" width="31.7109375" style="1" customWidth="1"/>
    <col min="6959" max="6959" width="27.7109375" style="1" customWidth="1"/>
    <col min="6960" max="6962" width="28.28515625" style="1" customWidth="1"/>
    <col min="6963" max="6963" width="24.7109375" style="1" customWidth="1"/>
    <col min="6964" max="6964" width="24.140625" style="1" customWidth="1"/>
    <col min="6965" max="6967" width="22.28515625" style="1" customWidth="1"/>
    <col min="6968" max="6968" width="22.42578125" style="1" customWidth="1"/>
    <col min="6969" max="6969" width="23.7109375" style="1" customWidth="1"/>
    <col min="6970" max="6972" width="9.28515625" style="1" customWidth="1"/>
    <col min="6973" max="7126" width="9.28515625" style="1"/>
    <col min="7127" max="7127" width="26.28515625" style="1" customWidth="1"/>
    <col min="7128" max="7128" width="45.42578125" style="1" customWidth="1"/>
    <col min="7129" max="7129" width="14.85546875" style="1" customWidth="1"/>
    <col min="7130" max="7133" width="9.28515625" style="1" customWidth="1"/>
    <col min="7134" max="7134" width="0.140625" style="1" customWidth="1"/>
    <col min="7135" max="7135" width="29.42578125" style="1" customWidth="1"/>
    <col min="7136" max="7136" width="24.42578125" style="1" customWidth="1"/>
    <col min="7137" max="7137" width="26.7109375" style="1" customWidth="1"/>
    <col min="7138" max="7138" width="24.85546875" style="1" customWidth="1"/>
    <col min="7139" max="7139" width="21.28515625" style="1" customWidth="1"/>
    <col min="7140" max="7143" width="21.5703125" style="1" customWidth="1"/>
    <col min="7144" max="7144" width="28.28515625" style="1" customWidth="1"/>
    <col min="7145" max="7145" width="33" style="1" customWidth="1"/>
    <col min="7146" max="7146" width="22.85546875" style="1" customWidth="1"/>
    <col min="7147" max="7147" width="22" style="1" customWidth="1"/>
    <col min="7148" max="7148" width="24.7109375" style="1" customWidth="1"/>
    <col min="7149" max="7149" width="28.7109375" style="1" customWidth="1"/>
    <col min="7150" max="7150" width="23.5703125" style="1" customWidth="1"/>
    <col min="7151" max="7151" width="24.28515625" style="1" customWidth="1"/>
    <col min="7152" max="7152" width="23.5703125" style="1" customWidth="1"/>
    <col min="7153" max="7157" width="24.28515625" style="1" customWidth="1"/>
    <col min="7158" max="7158" width="22.7109375" style="1" customWidth="1"/>
    <col min="7159" max="7159" width="21.5703125" style="1" customWidth="1"/>
    <col min="7160" max="7160" width="21.42578125" style="1" customWidth="1"/>
    <col min="7161" max="7161" width="22.28515625" style="1" customWidth="1"/>
    <col min="7162" max="7162" width="22.5703125" style="1" customWidth="1"/>
    <col min="7163" max="7163" width="23.28515625" style="1" customWidth="1"/>
    <col min="7164" max="7165" width="20.5703125" style="1" customWidth="1"/>
    <col min="7166" max="7166" width="21.28515625" style="1" customWidth="1"/>
    <col min="7167" max="7167" width="21.42578125" style="1" customWidth="1"/>
    <col min="7168" max="7168" width="22" style="1" customWidth="1"/>
    <col min="7169" max="7170" width="21.5703125" style="1" customWidth="1"/>
    <col min="7171" max="7171" width="22.28515625" style="1" customWidth="1"/>
    <col min="7172" max="7172" width="25.42578125" style="1" customWidth="1"/>
    <col min="7173" max="7173" width="25.28515625" style="1" customWidth="1"/>
    <col min="7174" max="7174" width="28.7109375" style="1" customWidth="1"/>
    <col min="7175" max="7175" width="22.140625" style="1" customWidth="1"/>
    <col min="7176" max="7176" width="22" style="1" customWidth="1"/>
    <col min="7177" max="7177" width="24.5703125" style="1" customWidth="1"/>
    <col min="7178" max="7178" width="19.7109375" style="1" customWidth="1"/>
    <col min="7179" max="7179" width="29.140625" style="1" customWidth="1"/>
    <col min="7180" max="7180" width="25.140625" style="1" customWidth="1"/>
    <col min="7181" max="7182" width="29.42578125" style="1" customWidth="1"/>
    <col min="7183" max="7184" width="23.7109375" style="1" customWidth="1"/>
    <col min="7185" max="7185" width="26.7109375" style="1" customWidth="1"/>
    <col min="7186" max="7186" width="29.85546875" style="1" customWidth="1"/>
    <col min="7187" max="7189" width="23.28515625" style="1" customWidth="1"/>
    <col min="7190" max="7190" width="23.85546875" style="1" customWidth="1"/>
    <col min="7191" max="7191" width="26.7109375" style="1" customWidth="1"/>
    <col min="7192" max="7192" width="24.5703125" style="1" customWidth="1"/>
    <col min="7193" max="7193" width="26.85546875" style="1" customWidth="1"/>
    <col min="7194" max="7195" width="23.5703125" style="1" customWidth="1"/>
    <col min="7196" max="7196" width="28.7109375" style="1" customWidth="1"/>
    <col min="7197" max="7197" width="34.42578125" style="1" customWidth="1"/>
    <col min="7198" max="7198" width="29.7109375" style="1" customWidth="1"/>
    <col min="7199" max="7199" width="22" style="1" customWidth="1"/>
    <col min="7200" max="7200" width="23.7109375" style="1" customWidth="1"/>
    <col min="7201" max="7201" width="23.5703125" style="1" customWidth="1"/>
    <col min="7202" max="7205" width="22.140625" style="1" customWidth="1"/>
    <col min="7206" max="7206" width="25.28515625" style="1" customWidth="1"/>
    <col min="7207" max="7207" width="45.42578125" style="1" customWidth="1"/>
    <col min="7208" max="7208" width="24.7109375" style="1" customWidth="1"/>
    <col min="7209" max="7209" width="26.42578125" style="1" customWidth="1"/>
    <col min="7210" max="7210" width="29.28515625" style="1" customWidth="1"/>
    <col min="7211" max="7213" width="27.28515625" style="1" customWidth="1"/>
    <col min="7214" max="7214" width="31.7109375" style="1" customWidth="1"/>
    <col min="7215" max="7215" width="27.7109375" style="1" customWidth="1"/>
    <col min="7216" max="7218" width="28.28515625" style="1" customWidth="1"/>
    <col min="7219" max="7219" width="24.7109375" style="1" customWidth="1"/>
    <col min="7220" max="7220" width="24.140625" style="1" customWidth="1"/>
    <col min="7221" max="7223" width="22.28515625" style="1" customWidth="1"/>
    <col min="7224" max="7224" width="22.42578125" style="1" customWidth="1"/>
    <col min="7225" max="7225" width="23.7109375" style="1" customWidth="1"/>
    <col min="7226" max="7228" width="9.28515625" style="1" customWidth="1"/>
    <col min="7229" max="7382" width="9.28515625" style="1"/>
    <col min="7383" max="7383" width="26.28515625" style="1" customWidth="1"/>
    <col min="7384" max="7384" width="45.42578125" style="1" customWidth="1"/>
    <col min="7385" max="7385" width="14.85546875" style="1" customWidth="1"/>
    <col min="7386" max="7389" width="9.28515625" style="1" customWidth="1"/>
    <col min="7390" max="7390" width="0.140625" style="1" customWidth="1"/>
    <col min="7391" max="7391" width="29.42578125" style="1" customWidth="1"/>
    <col min="7392" max="7392" width="24.42578125" style="1" customWidth="1"/>
    <col min="7393" max="7393" width="26.7109375" style="1" customWidth="1"/>
    <col min="7394" max="7394" width="24.85546875" style="1" customWidth="1"/>
    <col min="7395" max="7395" width="21.28515625" style="1" customWidth="1"/>
    <col min="7396" max="7399" width="21.5703125" style="1" customWidth="1"/>
    <col min="7400" max="7400" width="28.28515625" style="1" customWidth="1"/>
    <col min="7401" max="7401" width="33" style="1" customWidth="1"/>
    <col min="7402" max="7402" width="22.85546875" style="1" customWidth="1"/>
    <col min="7403" max="7403" width="22" style="1" customWidth="1"/>
    <col min="7404" max="7404" width="24.7109375" style="1" customWidth="1"/>
    <col min="7405" max="7405" width="28.7109375" style="1" customWidth="1"/>
    <col min="7406" max="7406" width="23.5703125" style="1" customWidth="1"/>
    <col min="7407" max="7407" width="24.28515625" style="1" customWidth="1"/>
    <col min="7408" max="7408" width="23.5703125" style="1" customWidth="1"/>
    <col min="7409" max="7413" width="24.28515625" style="1" customWidth="1"/>
    <col min="7414" max="7414" width="22.7109375" style="1" customWidth="1"/>
    <col min="7415" max="7415" width="21.5703125" style="1" customWidth="1"/>
    <col min="7416" max="7416" width="21.42578125" style="1" customWidth="1"/>
    <col min="7417" max="7417" width="22.28515625" style="1" customWidth="1"/>
    <col min="7418" max="7418" width="22.5703125" style="1" customWidth="1"/>
    <col min="7419" max="7419" width="23.28515625" style="1" customWidth="1"/>
    <col min="7420" max="7421" width="20.5703125" style="1" customWidth="1"/>
    <col min="7422" max="7422" width="21.28515625" style="1" customWidth="1"/>
    <col min="7423" max="7423" width="21.42578125" style="1" customWidth="1"/>
    <col min="7424" max="7424" width="22" style="1" customWidth="1"/>
    <col min="7425" max="7426" width="21.5703125" style="1" customWidth="1"/>
    <col min="7427" max="7427" width="22.28515625" style="1" customWidth="1"/>
    <col min="7428" max="7428" width="25.42578125" style="1" customWidth="1"/>
    <col min="7429" max="7429" width="25.28515625" style="1" customWidth="1"/>
    <col min="7430" max="7430" width="28.7109375" style="1" customWidth="1"/>
    <col min="7431" max="7431" width="22.140625" style="1" customWidth="1"/>
    <col min="7432" max="7432" width="22" style="1" customWidth="1"/>
    <col min="7433" max="7433" width="24.5703125" style="1" customWidth="1"/>
    <col min="7434" max="7434" width="19.7109375" style="1" customWidth="1"/>
    <col min="7435" max="7435" width="29.140625" style="1" customWidth="1"/>
    <col min="7436" max="7436" width="25.140625" style="1" customWidth="1"/>
    <col min="7437" max="7438" width="29.42578125" style="1" customWidth="1"/>
    <col min="7439" max="7440" width="23.7109375" style="1" customWidth="1"/>
    <col min="7441" max="7441" width="26.7109375" style="1" customWidth="1"/>
    <col min="7442" max="7442" width="29.85546875" style="1" customWidth="1"/>
    <col min="7443" max="7445" width="23.28515625" style="1" customWidth="1"/>
    <col min="7446" max="7446" width="23.85546875" style="1" customWidth="1"/>
    <col min="7447" max="7447" width="26.7109375" style="1" customWidth="1"/>
    <col min="7448" max="7448" width="24.5703125" style="1" customWidth="1"/>
    <col min="7449" max="7449" width="26.85546875" style="1" customWidth="1"/>
    <col min="7450" max="7451" width="23.5703125" style="1" customWidth="1"/>
    <col min="7452" max="7452" width="28.7109375" style="1" customWidth="1"/>
    <col min="7453" max="7453" width="34.42578125" style="1" customWidth="1"/>
    <col min="7454" max="7454" width="29.7109375" style="1" customWidth="1"/>
    <col min="7455" max="7455" width="22" style="1" customWidth="1"/>
    <col min="7456" max="7456" width="23.7109375" style="1" customWidth="1"/>
    <col min="7457" max="7457" width="23.5703125" style="1" customWidth="1"/>
    <col min="7458" max="7461" width="22.140625" style="1" customWidth="1"/>
    <col min="7462" max="7462" width="25.28515625" style="1" customWidth="1"/>
    <col min="7463" max="7463" width="45.42578125" style="1" customWidth="1"/>
    <col min="7464" max="7464" width="24.7109375" style="1" customWidth="1"/>
    <col min="7465" max="7465" width="26.42578125" style="1" customWidth="1"/>
    <col min="7466" max="7466" width="29.28515625" style="1" customWidth="1"/>
    <col min="7467" max="7469" width="27.28515625" style="1" customWidth="1"/>
    <col min="7470" max="7470" width="31.7109375" style="1" customWidth="1"/>
    <col min="7471" max="7471" width="27.7109375" style="1" customWidth="1"/>
    <col min="7472" max="7474" width="28.28515625" style="1" customWidth="1"/>
    <col min="7475" max="7475" width="24.7109375" style="1" customWidth="1"/>
    <col min="7476" max="7476" width="24.140625" style="1" customWidth="1"/>
    <col min="7477" max="7479" width="22.28515625" style="1" customWidth="1"/>
    <col min="7480" max="7480" width="22.42578125" style="1" customWidth="1"/>
    <col min="7481" max="7481" width="23.7109375" style="1" customWidth="1"/>
    <col min="7482" max="7484" width="9.28515625" style="1" customWidth="1"/>
    <col min="7485" max="7638" width="9.28515625" style="1"/>
    <col min="7639" max="7639" width="26.28515625" style="1" customWidth="1"/>
    <col min="7640" max="7640" width="45.42578125" style="1" customWidth="1"/>
    <col min="7641" max="7641" width="14.85546875" style="1" customWidth="1"/>
    <col min="7642" max="7645" width="9.28515625" style="1" customWidth="1"/>
    <col min="7646" max="7646" width="0.140625" style="1" customWidth="1"/>
    <col min="7647" max="7647" width="29.42578125" style="1" customWidth="1"/>
    <col min="7648" max="7648" width="24.42578125" style="1" customWidth="1"/>
    <col min="7649" max="7649" width="26.7109375" style="1" customWidth="1"/>
    <col min="7650" max="7650" width="24.85546875" style="1" customWidth="1"/>
    <col min="7651" max="7651" width="21.28515625" style="1" customWidth="1"/>
    <col min="7652" max="7655" width="21.5703125" style="1" customWidth="1"/>
    <col min="7656" max="7656" width="28.28515625" style="1" customWidth="1"/>
    <col min="7657" max="7657" width="33" style="1" customWidth="1"/>
    <col min="7658" max="7658" width="22.85546875" style="1" customWidth="1"/>
    <col min="7659" max="7659" width="22" style="1" customWidth="1"/>
    <col min="7660" max="7660" width="24.7109375" style="1" customWidth="1"/>
    <col min="7661" max="7661" width="28.7109375" style="1" customWidth="1"/>
    <col min="7662" max="7662" width="23.5703125" style="1" customWidth="1"/>
    <col min="7663" max="7663" width="24.28515625" style="1" customWidth="1"/>
    <col min="7664" max="7664" width="23.5703125" style="1" customWidth="1"/>
    <col min="7665" max="7669" width="24.28515625" style="1" customWidth="1"/>
    <col min="7670" max="7670" width="22.7109375" style="1" customWidth="1"/>
    <col min="7671" max="7671" width="21.5703125" style="1" customWidth="1"/>
    <col min="7672" max="7672" width="21.42578125" style="1" customWidth="1"/>
    <col min="7673" max="7673" width="22.28515625" style="1" customWidth="1"/>
    <col min="7674" max="7674" width="22.5703125" style="1" customWidth="1"/>
    <col min="7675" max="7675" width="23.28515625" style="1" customWidth="1"/>
    <col min="7676" max="7677" width="20.5703125" style="1" customWidth="1"/>
    <col min="7678" max="7678" width="21.28515625" style="1" customWidth="1"/>
    <col min="7679" max="7679" width="21.42578125" style="1" customWidth="1"/>
    <col min="7680" max="7680" width="22" style="1" customWidth="1"/>
    <col min="7681" max="7682" width="21.5703125" style="1" customWidth="1"/>
    <col min="7683" max="7683" width="22.28515625" style="1" customWidth="1"/>
    <col min="7684" max="7684" width="25.42578125" style="1" customWidth="1"/>
    <col min="7685" max="7685" width="25.28515625" style="1" customWidth="1"/>
    <col min="7686" max="7686" width="28.7109375" style="1" customWidth="1"/>
    <col min="7687" max="7687" width="22.140625" style="1" customWidth="1"/>
    <col min="7688" max="7688" width="22" style="1" customWidth="1"/>
    <col min="7689" max="7689" width="24.5703125" style="1" customWidth="1"/>
    <col min="7690" max="7690" width="19.7109375" style="1" customWidth="1"/>
    <col min="7691" max="7691" width="29.140625" style="1" customWidth="1"/>
    <col min="7692" max="7692" width="25.140625" style="1" customWidth="1"/>
    <col min="7693" max="7694" width="29.42578125" style="1" customWidth="1"/>
    <col min="7695" max="7696" width="23.7109375" style="1" customWidth="1"/>
    <col min="7697" max="7697" width="26.7109375" style="1" customWidth="1"/>
    <col min="7698" max="7698" width="29.85546875" style="1" customWidth="1"/>
    <col min="7699" max="7701" width="23.28515625" style="1" customWidth="1"/>
    <col min="7702" max="7702" width="23.85546875" style="1" customWidth="1"/>
    <col min="7703" max="7703" width="26.7109375" style="1" customWidth="1"/>
    <col min="7704" max="7704" width="24.5703125" style="1" customWidth="1"/>
    <col min="7705" max="7705" width="26.85546875" style="1" customWidth="1"/>
    <col min="7706" max="7707" width="23.5703125" style="1" customWidth="1"/>
    <col min="7708" max="7708" width="28.7109375" style="1" customWidth="1"/>
    <col min="7709" max="7709" width="34.42578125" style="1" customWidth="1"/>
    <col min="7710" max="7710" width="29.7109375" style="1" customWidth="1"/>
    <col min="7711" max="7711" width="22" style="1" customWidth="1"/>
    <col min="7712" max="7712" width="23.7109375" style="1" customWidth="1"/>
    <col min="7713" max="7713" width="23.5703125" style="1" customWidth="1"/>
    <col min="7714" max="7717" width="22.140625" style="1" customWidth="1"/>
    <col min="7718" max="7718" width="25.28515625" style="1" customWidth="1"/>
    <col min="7719" max="7719" width="45.42578125" style="1" customWidth="1"/>
    <col min="7720" max="7720" width="24.7109375" style="1" customWidth="1"/>
    <col min="7721" max="7721" width="26.42578125" style="1" customWidth="1"/>
    <col min="7722" max="7722" width="29.28515625" style="1" customWidth="1"/>
    <col min="7723" max="7725" width="27.28515625" style="1" customWidth="1"/>
    <col min="7726" max="7726" width="31.7109375" style="1" customWidth="1"/>
    <col min="7727" max="7727" width="27.7109375" style="1" customWidth="1"/>
    <col min="7728" max="7730" width="28.28515625" style="1" customWidth="1"/>
    <col min="7731" max="7731" width="24.7109375" style="1" customWidth="1"/>
    <col min="7732" max="7732" width="24.140625" style="1" customWidth="1"/>
    <col min="7733" max="7735" width="22.28515625" style="1" customWidth="1"/>
    <col min="7736" max="7736" width="22.42578125" style="1" customWidth="1"/>
    <col min="7737" max="7737" width="23.7109375" style="1" customWidth="1"/>
    <col min="7738" max="7740" width="9.28515625" style="1" customWidth="1"/>
    <col min="7741" max="7894" width="9.28515625" style="1"/>
    <col min="7895" max="7895" width="26.28515625" style="1" customWidth="1"/>
    <col min="7896" max="7896" width="45.42578125" style="1" customWidth="1"/>
    <col min="7897" max="7897" width="14.85546875" style="1" customWidth="1"/>
    <col min="7898" max="7901" width="9.28515625" style="1" customWidth="1"/>
    <col min="7902" max="7902" width="0.140625" style="1" customWidth="1"/>
    <col min="7903" max="7903" width="29.42578125" style="1" customWidth="1"/>
    <col min="7904" max="7904" width="24.42578125" style="1" customWidth="1"/>
    <col min="7905" max="7905" width="26.7109375" style="1" customWidth="1"/>
    <col min="7906" max="7906" width="24.85546875" style="1" customWidth="1"/>
    <col min="7907" max="7907" width="21.28515625" style="1" customWidth="1"/>
    <col min="7908" max="7911" width="21.5703125" style="1" customWidth="1"/>
    <col min="7912" max="7912" width="28.28515625" style="1" customWidth="1"/>
    <col min="7913" max="7913" width="33" style="1" customWidth="1"/>
    <col min="7914" max="7914" width="22.85546875" style="1" customWidth="1"/>
    <col min="7915" max="7915" width="22" style="1" customWidth="1"/>
    <col min="7916" max="7916" width="24.7109375" style="1" customWidth="1"/>
    <col min="7917" max="7917" width="28.7109375" style="1" customWidth="1"/>
    <col min="7918" max="7918" width="23.5703125" style="1" customWidth="1"/>
    <col min="7919" max="7919" width="24.28515625" style="1" customWidth="1"/>
    <col min="7920" max="7920" width="23.5703125" style="1" customWidth="1"/>
    <col min="7921" max="7925" width="24.28515625" style="1" customWidth="1"/>
    <col min="7926" max="7926" width="22.7109375" style="1" customWidth="1"/>
    <col min="7927" max="7927" width="21.5703125" style="1" customWidth="1"/>
    <col min="7928" max="7928" width="21.42578125" style="1" customWidth="1"/>
    <col min="7929" max="7929" width="22.28515625" style="1" customWidth="1"/>
    <col min="7930" max="7930" width="22.5703125" style="1" customWidth="1"/>
    <col min="7931" max="7931" width="23.28515625" style="1" customWidth="1"/>
    <col min="7932" max="7933" width="20.5703125" style="1" customWidth="1"/>
    <col min="7934" max="7934" width="21.28515625" style="1" customWidth="1"/>
    <col min="7935" max="7935" width="21.42578125" style="1" customWidth="1"/>
    <col min="7936" max="7936" width="22" style="1" customWidth="1"/>
    <col min="7937" max="7938" width="21.5703125" style="1" customWidth="1"/>
    <col min="7939" max="7939" width="22.28515625" style="1" customWidth="1"/>
    <col min="7940" max="7940" width="25.42578125" style="1" customWidth="1"/>
    <col min="7941" max="7941" width="25.28515625" style="1" customWidth="1"/>
    <col min="7942" max="7942" width="28.7109375" style="1" customWidth="1"/>
    <col min="7943" max="7943" width="22.140625" style="1" customWidth="1"/>
    <col min="7944" max="7944" width="22" style="1" customWidth="1"/>
    <col min="7945" max="7945" width="24.5703125" style="1" customWidth="1"/>
    <col min="7946" max="7946" width="19.7109375" style="1" customWidth="1"/>
    <col min="7947" max="7947" width="29.140625" style="1" customWidth="1"/>
    <col min="7948" max="7948" width="25.140625" style="1" customWidth="1"/>
    <col min="7949" max="7950" width="29.42578125" style="1" customWidth="1"/>
    <col min="7951" max="7952" width="23.7109375" style="1" customWidth="1"/>
    <col min="7953" max="7953" width="26.7109375" style="1" customWidth="1"/>
    <col min="7954" max="7954" width="29.85546875" style="1" customWidth="1"/>
    <col min="7955" max="7957" width="23.28515625" style="1" customWidth="1"/>
    <col min="7958" max="7958" width="23.85546875" style="1" customWidth="1"/>
    <col min="7959" max="7959" width="26.7109375" style="1" customWidth="1"/>
    <col min="7960" max="7960" width="24.5703125" style="1" customWidth="1"/>
    <col min="7961" max="7961" width="26.85546875" style="1" customWidth="1"/>
    <col min="7962" max="7963" width="23.5703125" style="1" customWidth="1"/>
    <col min="7964" max="7964" width="28.7109375" style="1" customWidth="1"/>
    <col min="7965" max="7965" width="34.42578125" style="1" customWidth="1"/>
    <col min="7966" max="7966" width="29.7109375" style="1" customWidth="1"/>
    <col min="7967" max="7967" width="22" style="1" customWidth="1"/>
    <col min="7968" max="7968" width="23.7109375" style="1" customWidth="1"/>
    <col min="7969" max="7969" width="23.5703125" style="1" customWidth="1"/>
    <col min="7970" max="7973" width="22.140625" style="1" customWidth="1"/>
    <col min="7974" max="7974" width="25.28515625" style="1" customWidth="1"/>
    <col min="7975" max="7975" width="45.42578125" style="1" customWidth="1"/>
    <col min="7976" max="7976" width="24.7109375" style="1" customWidth="1"/>
    <col min="7977" max="7977" width="26.42578125" style="1" customWidth="1"/>
    <col min="7978" max="7978" width="29.28515625" style="1" customWidth="1"/>
    <col min="7979" max="7981" width="27.28515625" style="1" customWidth="1"/>
    <col min="7982" max="7982" width="31.7109375" style="1" customWidth="1"/>
    <col min="7983" max="7983" width="27.7109375" style="1" customWidth="1"/>
    <col min="7984" max="7986" width="28.28515625" style="1" customWidth="1"/>
    <col min="7987" max="7987" width="24.7109375" style="1" customWidth="1"/>
    <col min="7988" max="7988" width="24.140625" style="1" customWidth="1"/>
    <col min="7989" max="7991" width="22.28515625" style="1" customWidth="1"/>
    <col min="7992" max="7992" width="22.42578125" style="1" customWidth="1"/>
    <col min="7993" max="7993" width="23.7109375" style="1" customWidth="1"/>
    <col min="7994" max="7996" width="9.28515625" style="1" customWidth="1"/>
    <col min="7997" max="8150" width="9.28515625" style="1"/>
    <col min="8151" max="8151" width="26.28515625" style="1" customWidth="1"/>
    <col min="8152" max="8152" width="45.42578125" style="1" customWidth="1"/>
    <col min="8153" max="8153" width="14.85546875" style="1" customWidth="1"/>
    <col min="8154" max="8157" width="9.28515625" style="1" customWidth="1"/>
    <col min="8158" max="8158" width="0.140625" style="1" customWidth="1"/>
    <col min="8159" max="8159" width="29.42578125" style="1" customWidth="1"/>
    <col min="8160" max="8160" width="24.42578125" style="1" customWidth="1"/>
    <col min="8161" max="8161" width="26.7109375" style="1" customWidth="1"/>
    <col min="8162" max="8162" width="24.85546875" style="1" customWidth="1"/>
    <col min="8163" max="8163" width="21.28515625" style="1" customWidth="1"/>
    <col min="8164" max="8167" width="21.5703125" style="1" customWidth="1"/>
    <col min="8168" max="8168" width="28.28515625" style="1" customWidth="1"/>
    <col min="8169" max="8169" width="33" style="1" customWidth="1"/>
    <col min="8170" max="8170" width="22.85546875" style="1" customWidth="1"/>
    <col min="8171" max="8171" width="22" style="1" customWidth="1"/>
    <col min="8172" max="8172" width="24.7109375" style="1" customWidth="1"/>
    <col min="8173" max="8173" width="28.7109375" style="1" customWidth="1"/>
    <col min="8174" max="8174" width="23.5703125" style="1" customWidth="1"/>
    <col min="8175" max="8175" width="24.28515625" style="1" customWidth="1"/>
    <col min="8176" max="8176" width="23.5703125" style="1" customWidth="1"/>
    <col min="8177" max="8181" width="24.28515625" style="1" customWidth="1"/>
    <col min="8182" max="8182" width="22.7109375" style="1" customWidth="1"/>
    <col min="8183" max="8183" width="21.5703125" style="1" customWidth="1"/>
    <col min="8184" max="8184" width="21.42578125" style="1" customWidth="1"/>
    <col min="8185" max="8185" width="22.28515625" style="1" customWidth="1"/>
    <col min="8186" max="8186" width="22.5703125" style="1" customWidth="1"/>
    <col min="8187" max="8187" width="23.28515625" style="1" customWidth="1"/>
    <col min="8188" max="8189" width="20.5703125" style="1" customWidth="1"/>
    <col min="8190" max="8190" width="21.28515625" style="1" customWidth="1"/>
    <col min="8191" max="8191" width="21.42578125" style="1" customWidth="1"/>
    <col min="8192" max="8192" width="22" style="1" customWidth="1"/>
    <col min="8193" max="8194" width="21.5703125" style="1" customWidth="1"/>
    <col min="8195" max="8195" width="22.28515625" style="1" customWidth="1"/>
    <col min="8196" max="8196" width="25.42578125" style="1" customWidth="1"/>
    <col min="8197" max="8197" width="25.28515625" style="1" customWidth="1"/>
    <col min="8198" max="8198" width="28.7109375" style="1" customWidth="1"/>
    <col min="8199" max="8199" width="22.140625" style="1" customWidth="1"/>
    <col min="8200" max="8200" width="22" style="1" customWidth="1"/>
    <col min="8201" max="8201" width="24.5703125" style="1" customWidth="1"/>
    <col min="8202" max="8202" width="19.7109375" style="1" customWidth="1"/>
    <col min="8203" max="8203" width="29.140625" style="1" customWidth="1"/>
    <col min="8204" max="8204" width="25.140625" style="1" customWidth="1"/>
    <col min="8205" max="8206" width="29.42578125" style="1" customWidth="1"/>
    <col min="8207" max="8208" width="23.7109375" style="1" customWidth="1"/>
    <col min="8209" max="8209" width="26.7109375" style="1" customWidth="1"/>
    <col min="8210" max="8210" width="29.85546875" style="1" customWidth="1"/>
    <col min="8211" max="8213" width="23.28515625" style="1" customWidth="1"/>
    <col min="8214" max="8214" width="23.85546875" style="1" customWidth="1"/>
    <col min="8215" max="8215" width="26.7109375" style="1" customWidth="1"/>
    <col min="8216" max="8216" width="24.5703125" style="1" customWidth="1"/>
    <col min="8217" max="8217" width="26.85546875" style="1" customWidth="1"/>
    <col min="8218" max="8219" width="23.5703125" style="1" customWidth="1"/>
    <col min="8220" max="8220" width="28.7109375" style="1" customWidth="1"/>
    <col min="8221" max="8221" width="34.42578125" style="1" customWidth="1"/>
    <col min="8222" max="8222" width="29.7109375" style="1" customWidth="1"/>
    <col min="8223" max="8223" width="22" style="1" customWidth="1"/>
    <col min="8224" max="8224" width="23.7109375" style="1" customWidth="1"/>
    <col min="8225" max="8225" width="23.5703125" style="1" customWidth="1"/>
    <col min="8226" max="8229" width="22.140625" style="1" customWidth="1"/>
    <col min="8230" max="8230" width="25.28515625" style="1" customWidth="1"/>
    <col min="8231" max="8231" width="45.42578125" style="1" customWidth="1"/>
    <col min="8232" max="8232" width="24.7109375" style="1" customWidth="1"/>
    <col min="8233" max="8233" width="26.42578125" style="1" customWidth="1"/>
    <col min="8234" max="8234" width="29.28515625" style="1" customWidth="1"/>
    <col min="8235" max="8237" width="27.28515625" style="1" customWidth="1"/>
    <col min="8238" max="8238" width="31.7109375" style="1" customWidth="1"/>
    <col min="8239" max="8239" width="27.7109375" style="1" customWidth="1"/>
    <col min="8240" max="8242" width="28.28515625" style="1" customWidth="1"/>
    <col min="8243" max="8243" width="24.7109375" style="1" customWidth="1"/>
    <col min="8244" max="8244" width="24.140625" style="1" customWidth="1"/>
    <col min="8245" max="8247" width="22.28515625" style="1" customWidth="1"/>
    <col min="8248" max="8248" width="22.42578125" style="1" customWidth="1"/>
    <col min="8249" max="8249" width="23.7109375" style="1" customWidth="1"/>
    <col min="8250" max="8252" width="9.28515625" style="1" customWidth="1"/>
    <col min="8253" max="8406" width="9.28515625" style="1"/>
    <col min="8407" max="8407" width="26.28515625" style="1" customWidth="1"/>
    <col min="8408" max="8408" width="45.42578125" style="1" customWidth="1"/>
    <col min="8409" max="8409" width="14.85546875" style="1" customWidth="1"/>
    <col min="8410" max="8413" width="9.28515625" style="1" customWidth="1"/>
    <col min="8414" max="8414" width="0.140625" style="1" customWidth="1"/>
    <col min="8415" max="8415" width="29.42578125" style="1" customWidth="1"/>
    <col min="8416" max="8416" width="24.42578125" style="1" customWidth="1"/>
    <col min="8417" max="8417" width="26.7109375" style="1" customWidth="1"/>
    <col min="8418" max="8418" width="24.85546875" style="1" customWidth="1"/>
    <col min="8419" max="8419" width="21.28515625" style="1" customWidth="1"/>
    <col min="8420" max="8423" width="21.5703125" style="1" customWidth="1"/>
    <col min="8424" max="8424" width="28.28515625" style="1" customWidth="1"/>
    <col min="8425" max="8425" width="33" style="1" customWidth="1"/>
    <col min="8426" max="8426" width="22.85546875" style="1" customWidth="1"/>
    <col min="8427" max="8427" width="22" style="1" customWidth="1"/>
    <col min="8428" max="8428" width="24.7109375" style="1" customWidth="1"/>
    <col min="8429" max="8429" width="28.7109375" style="1" customWidth="1"/>
    <col min="8430" max="8430" width="23.5703125" style="1" customWidth="1"/>
    <col min="8431" max="8431" width="24.28515625" style="1" customWidth="1"/>
    <col min="8432" max="8432" width="23.5703125" style="1" customWidth="1"/>
    <col min="8433" max="8437" width="24.28515625" style="1" customWidth="1"/>
    <col min="8438" max="8438" width="22.7109375" style="1" customWidth="1"/>
    <col min="8439" max="8439" width="21.5703125" style="1" customWidth="1"/>
    <col min="8440" max="8440" width="21.42578125" style="1" customWidth="1"/>
    <col min="8441" max="8441" width="22.28515625" style="1" customWidth="1"/>
    <col min="8442" max="8442" width="22.5703125" style="1" customWidth="1"/>
    <col min="8443" max="8443" width="23.28515625" style="1" customWidth="1"/>
    <col min="8444" max="8445" width="20.5703125" style="1" customWidth="1"/>
    <col min="8446" max="8446" width="21.28515625" style="1" customWidth="1"/>
    <col min="8447" max="8447" width="21.42578125" style="1" customWidth="1"/>
    <col min="8448" max="8448" width="22" style="1" customWidth="1"/>
    <col min="8449" max="8450" width="21.5703125" style="1" customWidth="1"/>
    <col min="8451" max="8451" width="22.28515625" style="1" customWidth="1"/>
    <col min="8452" max="8452" width="25.42578125" style="1" customWidth="1"/>
    <col min="8453" max="8453" width="25.28515625" style="1" customWidth="1"/>
    <col min="8454" max="8454" width="28.7109375" style="1" customWidth="1"/>
    <col min="8455" max="8455" width="22.140625" style="1" customWidth="1"/>
    <col min="8456" max="8456" width="22" style="1" customWidth="1"/>
    <col min="8457" max="8457" width="24.5703125" style="1" customWidth="1"/>
    <col min="8458" max="8458" width="19.7109375" style="1" customWidth="1"/>
    <col min="8459" max="8459" width="29.140625" style="1" customWidth="1"/>
    <col min="8460" max="8460" width="25.140625" style="1" customWidth="1"/>
    <col min="8461" max="8462" width="29.42578125" style="1" customWidth="1"/>
    <col min="8463" max="8464" width="23.7109375" style="1" customWidth="1"/>
    <col min="8465" max="8465" width="26.7109375" style="1" customWidth="1"/>
    <col min="8466" max="8466" width="29.85546875" style="1" customWidth="1"/>
    <col min="8467" max="8469" width="23.28515625" style="1" customWidth="1"/>
    <col min="8470" max="8470" width="23.85546875" style="1" customWidth="1"/>
    <col min="8471" max="8471" width="26.7109375" style="1" customWidth="1"/>
    <col min="8472" max="8472" width="24.5703125" style="1" customWidth="1"/>
    <col min="8473" max="8473" width="26.85546875" style="1" customWidth="1"/>
    <col min="8474" max="8475" width="23.5703125" style="1" customWidth="1"/>
    <col min="8476" max="8476" width="28.7109375" style="1" customWidth="1"/>
    <col min="8477" max="8477" width="34.42578125" style="1" customWidth="1"/>
    <col min="8478" max="8478" width="29.7109375" style="1" customWidth="1"/>
    <col min="8479" max="8479" width="22" style="1" customWidth="1"/>
    <col min="8480" max="8480" width="23.7109375" style="1" customWidth="1"/>
    <col min="8481" max="8481" width="23.5703125" style="1" customWidth="1"/>
    <col min="8482" max="8485" width="22.140625" style="1" customWidth="1"/>
    <col min="8486" max="8486" width="25.28515625" style="1" customWidth="1"/>
    <col min="8487" max="8487" width="45.42578125" style="1" customWidth="1"/>
    <col min="8488" max="8488" width="24.7109375" style="1" customWidth="1"/>
    <col min="8489" max="8489" width="26.42578125" style="1" customWidth="1"/>
    <col min="8490" max="8490" width="29.28515625" style="1" customWidth="1"/>
    <col min="8491" max="8493" width="27.28515625" style="1" customWidth="1"/>
    <col min="8494" max="8494" width="31.7109375" style="1" customWidth="1"/>
    <col min="8495" max="8495" width="27.7109375" style="1" customWidth="1"/>
    <col min="8496" max="8498" width="28.28515625" style="1" customWidth="1"/>
    <col min="8499" max="8499" width="24.7109375" style="1" customWidth="1"/>
    <col min="8500" max="8500" width="24.140625" style="1" customWidth="1"/>
    <col min="8501" max="8503" width="22.28515625" style="1" customWidth="1"/>
    <col min="8504" max="8504" width="22.42578125" style="1" customWidth="1"/>
    <col min="8505" max="8505" width="23.7109375" style="1" customWidth="1"/>
    <col min="8506" max="8508" width="9.28515625" style="1" customWidth="1"/>
    <col min="8509" max="8662" width="9.28515625" style="1"/>
    <col min="8663" max="8663" width="26.28515625" style="1" customWidth="1"/>
    <col min="8664" max="8664" width="45.42578125" style="1" customWidth="1"/>
    <col min="8665" max="8665" width="14.85546875" style="1" customWidth="1"/>
    <col min="8666" max="8669" width="9.28515625" style="1" customWidth="1"/>
    <col min="8670" max="8670" width="0.140625" style="1" customWidth="1"/>
    <col min="8671" max="8671" width="29.42578125" style="1" customWidth="1"/>
    <col min="8672" max="8672" width="24.42578125" style="1" customWidth="1"/>
    <col min="8673" max="8673" width="26.7109375" style="1" customWidth="1"/>
    <col min="8674" max="8674" width="24.85546875" style="1" customWidth="1"/>
    <col min="8675" max="8675" width="21.28515625" style="1" customWidth="1"/>
    <col min="8676" max="8679" width="21.5703125" style="1" customWidth="1"/>
    <col min="8680" max="8680" width="28.28515625" style="1" customWidth="1"/>
    <col min="8681" max="8681" width="33" style="1" customWidth="1"/>
    <col min="8682" max="8682" width="22.85546875" style="1" customWidth="1"/>
    <col min="8683" max="8683" width="22" style="1" customWidth="1"/>
    <col min="8684" max="8684" width="24.7109375" style="1" customWidth="1"/>
    <col min="8685" max="8685" width="28.7109375" style="1" customWidth="1"/>
    <col min="8686" max="8686" width="23.5703125" style="1" customWidth="1"/>
    <col min="8687" max="8687" width="24.28515625" style="1" customWidth="1"/>
    <col min="8688" max="8688" width="23.5703125" style="1" customWidth="1"/>
    <col min="8689" max="8693" width="24.28515625" style="1" customWidth="1"/>
    <col min="8694" max="8694" width="22.7109375" style="1" customWidth="1"/>
    <col min="8695" max="8695" width="21.5703125" style="1" customWidth="1"/>
    <col min="8696" max="8696" width="21.42578125" style="1" customWidth="1"/>
    <col min="8697" max="8697" width="22.28515625" style="1" customWidth="1"/>
    <col min="8698" max="8698" width="22.5703125" style="1" customWidth="1"/>
    <col min="8699" max="8699" width="23.28515625" style="1" customWidth="1"/>
    <col min="8700" max="8701" width="20.5703125" style="1" customWidth="1"/>
    <col min="8702" max="8702" width="21.28515625" style="1" customWidth="1"/>
    <col min="8703" max="8703" width="21.42578125" style="1" customWidth="1"/>
    <col min="8704" max="8704" width="22" style="1" customWidth="1"/>
    <col min="8705" max="8706" width="21.5703125" style="1" customWidth="1"/>
    <col min="8707" max="8707" width="22.28515625" style="1" customWidth="1"/>
    <col min="8708" max="8708" width="25.42578125" style="1" customWidth="1"/>
    <col min="8709" max="8709" width="25.28515625" style="1" customWidth="1"/>
    <col min="8710" max="8710" width="28.7109375" style="1" customWidth="1"/>
    <col min="8711" max="8711" width="22.140625" style="1" customWidth="1"/>
    <col min="8712" max="8712" width="22" style="1" customWidth="1"/>
    <col min="8713" max="8713" width="24.5703125" style="1" customWidth="1"/>
    <col min="8714" max="8714" width="19.7109375" style="1" customWidth="1"/>
    <col min="8715" max="8715" width="29.140625" style="1" customWidth="1"/>
    <col min="8716" max="8716" width="25.140625" style="1" customWidth="1"/>
    <col min="8717" max="8718" width="29.42578125" style="1" customWidth="1"/>
    <col min="8719" max="8720" width="23.7109375" style="1" customWidth="1"/>
    <col min="8721" max="8721" width="26.7109375" style="1" customWidth="1"/>
    <col min="8722" max="8722" width="29.85546875" style="1" customWidth="1"/>
    <col min="8723" max="8725" width="23.28515625" style="1" customWidth="1"/>
    <col min="8726" max="8726" width="23.85546875" style="1" customWidth="1"/>
    <col min="8727" max="8727" width="26.7109375" style="1" customWidth="1"/>
    <col min="8728" max="8728" width="24.5703125" style="1" customWidth="1"/>
    <col min="8729" max="8729" width="26.85546875" style="1" customWidth="1"/>
    <col min="8730" max="8731" width="23.5703125" style="1" customWidth="1"/>
    <col min="8732" max="8732" width="28.7109375" style="1" customWidth="1"/>
    <col min="8733" max="8733" width="34.42578125" style="1" customWidth="1"/>
    <col min="8734" max="8734" width="29.7109375" style="1" customWidth="1"/>
    <col min="8735" max="8735" width="22" style="1" customWidth="1"/>
    <col min="8736" max="8736" width="23.7109375" style="1" customWidth="1"/>
    <col min="8737" max="8737" width="23.5703125" style="1" customWidth="1"/>
    <col min="8738" max="8741" width="22.140625" style="1" customWidth="1"/>
    <col min="8742" max="8742" width="25.28515625" style="1" customWidth="1"/>
    <col min="8743" max="8743" width="45.42578125" style="1" customWidth="1"/>
    <col min="8744" max="8744" width="24.7109375" style="1" customWidth="1"/>
    <col min="8745" max="8745" width="26.42578125" style="1" customWidth="1"/>
    <col min="8746" max="8746" width="29.28515625" style="1" customWidth="1"/>
    <col min="8747" max="8749" width="27.28515625" style="1" customWidth="1"/>
    <col min="8750" max="8750" width="31.7109375" style="1" customWidth="1"/>
    <col min="8751" max="8751" width="27.7109375" style="1" customWidth="1"/>
    <col min="8752" max="8754" width="28.28515625" style="1" customWidth="1"/>
    <col min="8755" max="8755" width="24.7109375" style="1" customWidth="1"/>
    <col min="8756" max="8756" width="24.140625" style="1" customWidth="1"/>
    <col min="8757" max="8759" width="22.28515625" style="1" customWidth="1"/>
    <col min="8760" max="8760" width="22.42578125" style="1" customWidth="1"/>
    <col min="8761" max="8761" width="23.7109375" style="1" customWidth="1"/>
    <col min="8762" max="8764" width="9.28515625" style="1" customWidth="1"/>
    <col min="8765" max="8918" width="9.28515625" style="1"/>
    <col min="8919" max="8919" width="26.28515625" style="1" customWidth="1"/>
    <col min="8920" max="8920" width="45.42578125" style="1" customWidth="1"/>
    <col min="8921" max="8921" width="14.85546875" style="1" customWidth="1"/>
    <col min="8922" max="8925" width="9.28515625" style="1" customWidth="1"/>
    <col min="8926" max="8926" width="0.140625" style="1" customWidth="1"/>
    <col min="8927" max="8927" width="29.42578125" style="1" customWidth="1"/>
    <col min="8928" max="8928" width="24.42578125" style="1" customWidth="1"/>
    <col min="8929" max="8929" width="26.7109375" style="1" customWidth="1"/>
    <col min="8930" max="8930" width="24.85546875" style="1" customWidth="1"/>
    <col min="8931" max="8931" width="21.28515625" style="1" customWidth="1"/>
    <col min="8932" max="8935" width="21.5703125" style="1" customWidth="1"/>
    <col min="8936" max="8936" width="28.28515625" style="1" customWidth="1"/>
    <col min="8937" max="8937" width="33" style="1" customWidth="1"/>
    <col min="8938" max="8938" width="22.85546875" style="1" customWidth="1"/>
    <col min="8939" max="8939" width="22" style="1" customWidth="1"/>
    <col min="8940" max="8940" width="24.7109375" style="1" customWidth="1"/>
    <col min="8941" max="8941" width="28.7109375" style="1" customWidth="1"/>
    <col min="8942" max="8942" width="23.5703125" style="1" customWidth="1"/>
    <col min="8943" max="8943" width="24.28515625" style="1" customWidth="1"/>
    <col min="8944" max="8944" width="23.5703125" style="1" customWidth="1"/>
    <col min="8945" max="8949" width="24.28515625" style="1" customWidth="1"/>
    <col min="8950" max="8950" width="22.7109375" style="1" customWidth="1"/>
    <col min="8951" max="8951" width="21.5703125" style="1" customWidth="1"/>
    <col min="8952" max="8952" width="21.42578125" style="1" customWidth="1"/>
    <col min="8953" max="8953" width="22.28515625" style="1" customWidth="1"/>
    <col min="8954" max="8954" width="22.5703125" style="1" customWidth="1"/>
    <col min="8955" max="8955" width="23.28515625" style="1" customWidth="1"/>
    <col min="8956" max="8957" width="20.5703125" style="1" customWidth="1"/>
    <col min="8958" max="8958" width="21.28515625" style="1" customWidth="1"/>
    <col min="8959" max="8959" width="21.42578125" style="1" customWidth="1"/>
    <col min="8960" max="8960" width="22" style="1" customWidth="1"/>
    <col min="8961" max="8962" width="21.5703125" style="1" customWidth="1"/>
    <col min="8963" max="8963" width="22.28515625" style="1" customWidth="1"/>
    <col min="8964" max="8964" width="25.42578125" style="1" customWidth="1"/>
    <col min="8965" max="8965" width="25.28515625" style="1" customWidth="1"/>
    <col min="8966" max="8966" width="28.7109375" style="1" customWidth="1"/>
    <col min="8967" max="8967" width="22.140625" style="1" customWidth="1"/>
    <col min="8968" max="8968" width="22" style="1" customWidth="1"/>
    <col min="8969" max="8969" width="24.5703125" style="1" customWidth="1"/>
    <col min="8970" max="8970" width="19.7109375" style="1" customWidth="1"/>
    <col min="8971" max="8971" width="29.140625" style="1" customWidth="1"/>
    <col min="8972" max="8972" width="25.140625" style="1" customWidth="1"/>
    <col min="8973" max="8974" width="29.42578125" style="1" customWidth="1"/>
    <col min="8975" max="8976" width="23.7109375" style="1" customWidth="1"/>
    <col min="8977" max="8977" width="26.7109375" style="1" customWidth="1"/>
    <col min="8978" max="8978" width="29.85546875" style="1" customWidth="1"/>
    <col min="8979" max="8981" width="23.28515625" style="1" customWidth="1"/>
    <col min="8982" max="8982" width="23.85546875" style="1" customWidth="1"/>
    <col min="8983" max="8983" width="26.7109375" style="1" customWidth="1"/>
    <col min="8984" max="8984" width="24.5703125" style="1" customWidth="1"/>
    <col min="8985" max="8985" width="26.85546875" style="1" customWidth="1"/>
    <col min="8986" max="8987" width="23.5703125" style="1" customWidth="1"/>
    <col min="8988" max="8988" width="28.7109375" style="1" customWidth="1"/>
    <col min="8989" max="8989" width="34.42578125" style="1" customWidth="1"/>
    <col min="8990" max="8990" width="29.7109375" style="1" customWidth="1"/>
    <col min="8991" max="8991" width="22" style="1" customWidth="1"/>
    <col min="8992" max="8992" width="23.7109375" style="1" customWidth="1"/>
    <col min="8993" max="8993" width="23.5703125" style="1" customWidth="1"/>
    <col min="8994" max="8997" width="22.140625" style="1" customWidth="1"/>
    <col min="8998" max="8998" width="25.28515625" style="1" customWidth="1"/>
    <col min="8999" max="8999" width="45.42578125" style="1" customWidth="1"/>
    <col min="9000" max="9000" width="24.7109375" style="1" customWidth="1"/>
    <col min="9001" max="9001" width="26.42578125" style="1" customWidth="1"/>
    <col min="9002" max="9002" width="29.28515625" style="1" customWidth="1"/>
    <col min="9003" max="9005" width="27.28515625" style="1" customWidth="1"/>
    <col min="9006" max="9006" width="31.7109375" style="1" customWidth="1"/>
    <col min="9007" max="9007" width="27.7109375" style="1" customWidth="1"/>
    <col min="9008" max="9010" width="28.28515625" style="1" customWidth="1"/>
    <col min="9011" max="9011" width="24.7109375" style="1" customWidth="1"/>
    <col min="9012" max="9012" width="24.140625" style="1" customWidth="1"/>
    <col min="9013" max="9015" width="22.28515625" style="1" customWidth="1"/>
    <col min="9016" max="9016" width="22.42578125" style="1" customWidth="1"/>
    <col min="9017" max="9017" width="23.7109375" style="1" customWidth="1"/>
    <col min="9018" max="9020" width="9.28515625" style="1" customWidth="1"/>
    <col min="9021" max="9174" width="9.28515625" style="1"/>
    <col min="9175" max="9175" width="26.28515625" style="1" customWidth="1"/>
    <col min="9176" max="9176" width="45.42578125" style="1" customWidth="1"/>
    <col min="9177" max="9177" width="14.85546875" style="1" customWidth="1"/>
    <col min="9178" max="9181" width="9.28515625" style="1" customWidth="1"/>
    <col min="9182" max="9182" width="0.140625" style="1" customWidth="1"/>
    <col min="9183" max="9183" width="29.42578125" style="1" customWidth="1"/>
    <col min="9184" max="9184" width="24.42578125" style="1" customWidth="1"/>
    <col min="9185" max="9185" width="26.7109375" style="1" customWidth="1"/>
    <col min="9186" max="9186" width="24.85546875" style="1" customWidth="1"/>
    <col min="9187" max="9187" width="21.28515625" style="1" customWidth="1"/>
    <col min="9188" max="9191" width="21.5703125" style="1" customWidth="1"/>
    <col min="9192" max="9192" width="28.28515625" style="1" customWidth="1"/>
    <col min="9193" max="9193" width="33" style="1" customWidth="1"/>
    <col min="9194" max="9194" width="22.85546875" style="1" customWidth="1"/>
    <col min="9195" max="9195" width="22" style="1" customWidth="1"/>
    <col min="9196" max="9196" width="24.7109375" style="1" customWidth="1"/>
    <col min="9197" max="9197" width="28.7109375" style="1" customWidth="1"/>
    <col min="9198" max="9198" width="23.5703125" style="1" customWidth="1"/>
    <col min="9199" max="9199" width="24.28515625" style="1" customWidth="1"/>
    <col min="9200" max="9200" width="23.5703125" style="1" customWidth="1"/>
    <col min="9201" max="9205" width="24.28515625" style="1" customWidth="1"/>
    <col min="9206" max="9206" width="22.7109375" style="1" customWidth="1"/>
    <col min="9207" max="9207" width="21.5703125" style="1" customWidth="1"/>
    <col min="9208" max="9208" width="21.42578125" style="1" customWidth="1"/>
    <col min="9209" max="9209" width="22.28515625" style="1" customWidth="1"/>
    <col min="9210" max="9210" width="22.5703125" style="1" customWidth="1"/>
    <col min="9211" max="9211" width="23.28515625" style="1" customWidth="1"/>
    <col min="9212" max="9213" width="20.5703125" style="1" customWidth="1"/>
    <col min="9214" max="9214" width="21.28515625" style="1" customWidth="1"/>
    <col min="9215" max="9215" width="21.42578125" style="1" customWidth="1"/>
    <col min="9216" max="9216" width="22" style="1" customWidth="1"/>
    <col min="9217" max="9218" width="21.5703125" style="1" customWidth="1"/>
    <col min="9219" max="9219" width="22.28515625" style="1" customWidth="1"/>
    <col min="9220" max="9220" width="25.42578125" style="1" customWidth="1"/>
    <col min="9221" max="9221" width="25.28515625" style="1" customWidth="1"/>
    <col min="9222" max="9222" width="28.7109375" style="1" customWidth="1"/>
    <col min="9223" max="9223" width="22.140625" style="1" customWidth="1"/>
    <col min="9224" max="9224" width="22" style="1" customWidth="1"/>
    <col min="9225" max="9225" width="24.5703125" style="1" customWidth="1"/>
    <col min="9226" max="9226" width="19.7109375" style="1" customWidth="1"/>
    <col min="9227" max="9227" width="29.140625" style="1" customWidth="1"/>
    <col min="9228" max="9228" width="25.140625" style="1" customWidth="1"/>
    <col min="9229" max="9230" width="29.42578125" style="1" customWidth="1"/>
    <col min="9231" max="9232" width="23.7109375" style="1" customWidth="1"/>
    <col min="9233" max="9233" width="26.7109375" style="1" customWidth="1"/>
    <col min="9234" max="9234" width="29.85546875" style="1" customWidth="1"/>
    <col min="9235" max="9237" width="23.28515625" style="1" customWidth="1"/>
    <col min="9238" max="9238" width="23.85546875" style="1" customWidth="1"/>
    <col min="9239" max="9239" width="26.7109375" style="1" customWidth="1"/>
    <col min="9240" max="9240" width="24.5703125" style="1" customWidth="1"/>
    <col min="9241" max="9241" width="26.85546875" style="1" customWidth="1"/>
    <col min="9242" max="9243" width="23.5703125" style="1" customWidth="1"/>
    <col min="9244" max="9244" width="28.7109375" style="1" customWidth="1"/>
    <col min="9245" max="9245" width="34.42578125" style="1" customWidth="1"/>
    <col min="9246" max="9246" width="29.7109375" style="1" customWidth="1"/>
    <col min="9247" max="9247" width="22" style="1" customWidth="1"/>
    <col min="9248" max="9248" width="23.7109375" style="1" customWidth="1"/>
    <col min="9249" max="9249" width="23.5703125" style="1" customWidth="1"/>
    <col min="9250" max="9253" width="22.140625" style="1" customWidth="1"/>
    <col min="9254" max="9254" width="25.28515625" style="1" customWidth="1"/>
    <col min="9255" max="9255" width="45.42578125" style="1" customWidth="1"/>
    <col min="9256" max="9256" width="24.7109375" style="1" customWidth="1"/>
    <col min="9257" max="9257" width="26.42578125" style="1" customWidth="1"/>
    <col min="9258" max="9258" width="29.28515625" style="1" customWidth="1"/>
    <col min="9259" max="9261" width="27.28515625" style="1" customWidth="1"/>
    <col min="9262" max="9262" width="31.7109375" style="1" customWidth="1"/>
    <col min="9263" max="9263" width="27.7109375" style="1" customWidth="1"/>
    <col min="9264" max="9266" width="28.28515625" style="1" customWidth="1"/>
    <col min="9267" max="9267" width="24.7109375" style="1" customWidth="1"/>
    <col min="9268" max="9268" width="24.140625" style="1" customWidth="1"/>
    <col min="9269" max="9271" width="22.28515625" style="1" customWidth="1"/>
    <col min="9272" max="9272" width="22.42578125" style="1" customWidth="1"/>
    <col min="9273" max="9273" width="23.7109375" style="1" customWidth="1"/>
    <col min="9274" max="9276" width="9.28515625" style="1" customWidth="1"/>
    <col min="9277" max="9430" width="9.28515625" style="1"/>
    <col min="9431" max="9431" width="26.28515625" style="1" customWidth="1"/>
    <col min="9432" max="9432" width="45.42578125" style="1" customWidth="1"/>
    <col min="9433" max="9433" width="14.85546875" style="1" customWidth="1"/>
    <col min="9434" max="9437" width="9.28515625" style="1" customWidth="1"/>
    <col min="9438" max="9438" width="0.140625" style="1" customWidth="1"/>
    <col min="9439" max="9439" width="29.42578125" style="1" customWidth="1"/>
    <col min="9440" max="9440" width="24.42578125" style="1" customWidth="1"/>
    <col min="9441" max="9441" width="26.7109375" style="1" customWidth="1"/>
    <col min="9442" max="9442" width="24.85546875" style="1" customWidth="1"/>
    <col min="9443" max="9443" width="21.28515625" style="1" customWidth="1"/>
    <col min="9444" max="9447" width="21.5703125" style="1" customWidth="1"/>
    <col min="9448" max="9448" width="28.28515625" style="1" customWidth="1"/>
    <col min="9449" max="9449" width="33" style="1" customWidth="1"/>
    <col min="9450" max="9450" width="22.85546875" style="1" customWidth="1"/>
    <col min="9451" max="9451" width="22" style="1" customWidth="1"/>
    <col min="9452" max="9452" width="24.7109375" style="1" customWidth="1"/>
    <col min="9453" max="9453" width="28.7109375" style="1" customWidth="1"/>
    <col min="9454" max="9454" width="23.5703125" style="1" customWidth="1"/>
    <col min="9455" max="9455" width="24.28515625" style="1" customWidth="1"/>
    <col min="9456" max="9456" width="23.5703125" style="1" customWidth="1"/>
    <col min="9457" max="9461" width="24.28515625" style="1" customWidth="1"/>
    <col min="9462" max="9462" width="22.7109375" style="1" customWidth="1"/>
    <col min="9463" max="9463" width="21.5703125" style="1" customWidth="1"/>
    <col min="9464" max="9464" width="21.42578125" style="1" customWidth="1"/>
    <col min="9465" max="9465" width="22.28515625" style="1" customWidth="1"/>
    <col min="9466" max="9466" width="22.5703125" style="1" customWidth="1"/>
    <col min="9467" max="9467" width="23.28515625" style="1" customWidth="1"/>
    <col min="9468" max="9469" width="20.5703125" style="1" customWidth="1"/>
    <col min="9470" max="9470" width="21.28515625" style="1" customWidth="1"/>
    <col min="9471" max="9471" width="21.42578125" style="1" customWidth="1"/>
    <col min="9472" max="9472" width="22" style="1" customWidth="1"/>
    <col min="9473" max="9474" width="21.5703125" style="1" customWidth="1"/>
    <col min="9475" max="9475" width="22.28515625" style="1" customWidth="1"/>
    <col min="9476" max="9476" width="25.42578125" style="1" customWidth="1"/>
    <col min="9477" max="9477" width="25.28515625" style="1" customWidth="1"/>
    <col min="9478" max="9478" width="28.7109375" style="1" customWidth="1"/>
    <col min="9479" max="9479" width="22.140625" style="1" customWidth="1"/>
    <col min="9480" max="9480" width="22" style="1" customWidth="1"/>
    <col min="9481" max="9481" width="24.5703125" style="1" customWidth="1"/>
    <col min="9482" max="9482" width="19.7109375" style="1" customWidth="1"/>
    <col min="9483" max="9483" width="29.140625" style="1" customWidth="1"/>
    <col min="9484" max="9484" width="25.140625" style="1" customWidth="1"/>
    <col min="9485" max="9486" width="29.42578125" style="1" customWidth="1"/>
    <col min="9487" max="9488" width="23.7109375" style="1" customWidth="1"/>
    <col min="9489" max="9489" width="26.7109375" style="1" customWidth="1"/>
    <col min="9490" max="9490" width="29.85546875" style="1" customWidth="1"/>
    <col min="9491" max="9493" width="23.28515625" style="1" customWidth="1"/>
    <col min="9494" max="9494" width="23.85546875" style="1" customWidth="1"/>
    <col min="9495" max="9495" width="26.7109375" style="1" customWidth="1"/>
    <col min="9496" max="9496" width="24.5703125" style="1" customWidth="1"/>
    <col min="9497" max="9497" width="26.85546875" style="1" customWidth="1"/>
    <col min="9498" max="9499" width="23.5703125" style="1" customWidth="1"/>
    <col min="9500" max="9500" width="28.7109375" style="1" customWidth="1"/>
    <col min="9501" max="9501" width="34.42578125" style="1" customWidth="1"/>
    <col min="9502" max="9502" width="29.7109375" style="1" customWidth="1"/>
    <col min="9503" max="9503" width="22" style="1" customWidth="1"/>
    <col min="9504" max="9504" width="23.7109375" style="1" customWidth="1"/>
    <col min="9505" max="9505" width="23.5703125" style="1" customWidth="1"/>
    <col min="9506" max="9509" width="22.140625" style="1" customWidth="1"/>
    <col min="9510" max="9510" width="25.28515625" style="1" customWidth="1"/>
    <col min="9511" max="9511" width="45.42578125" style="1" customWidth="1"/>
    <col min="9512" max="9512" width="24.7109375" style="1" customWidth="1"/>
    <col min="9513" max="9513" width="26.42578125" style="1" customWidth="1"/>
    <col min="9514" max="9514" width="29.28515625" style="1" customWidth="1"/>
    <col min="9515" max="9517" width="27.28515625" style="1" customWidth="1"/>
    <col min="9518" max="9518" width="31.7109375" style="1" customWidth="1"/>
    <col min="9519" max="9519" width="27.7109375" style="1" customWidth="1"/>
    <col min="9520" max="9522" width="28.28515625" style="1" customWidth="1"/>
    <col min="9523" max="9523" width="24.7109375" style="1" customWidth="1"/>
    <col min="9524" max="9524" width="24.140625" style="1" customWidth="1"/>
    <col min="9525" max="9527" width="22.28515625" style="1" customWidth="1"/>
    <col min="9528" max="9528" width="22.42578125" style="1" customWidth="1"/>
    <col min="9529" max="9529" width="23.7109375" style="1" customWidth="1"/>
    <col min="9530" max="9532" width="9.28515625" style="1" customWidth="1"/>
    <col min="9533" max="9686" width="9.28515625" style="1"/>
    <col min="9687" max="9687" width="26.28515625" style="1" customWidth="1"/>
    <col min="9688" max="9688" width="45.42578125" style="1" customWidth="1"/>
    <col min="9689" max="9689" width="14.85546875" style="1" customWidth="1"/>
    <col min="9690" max="9693" width="9.28515625" style="1" customWidth="1"/>
    <col min="9694" max="9694" width="0.140625" style="1" customWidth="1"/>
    <col min="9695" max="9695" width="29.42578125" style="1" customWidth="1"/>
    <col min="9696" max="9696" width="24.42578125" style="1" customWidth="1"/>
    <col min="9697" max="9697" width="26.7109375" style="1" customWidth="1"/>
    <col min="9698" max="9698" width="24.85546875" style="1" customWidth="1"/>
    <col min="9699" max="9699" width="21.28515625" style="1" customWidth="1"/>
    <col min="9700" max="9703" width="21.5703125" style="1" customWidth="1"/>
    <col min="9704" max="9704" width="28.28515625" style="1" customWidth="1"/>
    <col min="9705" max="9705" width="33" style="1" customWidth="1"/>
    <col min="9706" max="9706" width="22.85546875" style="1" customWidth="1"/>
    <col min="9707" max="9707" width="22" style="1" customWidth="1"/>
    <col min="9708" max="9708" width="24.7109375" style="1" customWidth="1"/>
    <col min="9709" max="9709" width="28.7109375" style="1" customWidth="1"/>
    <col min="9710" max="9710" width="23.5703125" style="1" customWidth="1"/>
    <col min="9711" max="9711" width="24.28515625" style="1" customWidth="1"/>
    <col min="9712" max="9712" width="23.5703125" style="1" customWidth="1"/>
    <col min="9713" max="9717" width="24.28515625" style="1" customWidth="1"/>
    <col min="9718" max="9718" width="22.7109375" style="1" customWidth="1"/>
    <col min="9719" max="9719" width="21.5703125" style="1" customWidth="1"/>
    <col min="9720" max="9720" width="21.42578125" style="1" customWidth="1"/>
    <col min="9721" max="9721" width="22.28515625" style="1" customWidth="1"/>
    <col min="9722" max="9722" width="22.5703125" style="1" customWidth="1"/>
    <col min="9723" max="9723" width="23.28515625" style="1" customWidth="1"/>
    <col min="9724" max="9725" width="20.5703125" style="1" customWidth="1"/>
    <col min="9726" max="9726" width="21.28515625" style="1" customWidth="1"/>
    <col min="9727" max="9727" width="21.42578125" style="1" customWidth="1"/>
    <col min="9728" max="9728" width="22" style="1" customWidth="1"/>
    <col min="9729" max="9730" width="21.5703125" style="1" customWidth="1"/>
    <col min="9731" max="9731" width="22.28515625" style="1" customWidth="1"/>
    <col min="9732" max="9732" width="25.42578125" style="1" customWidth="1"/>
    <col min="9733" max="9733" width="25.28515625" style="1" customWidth="1"/>
    <col min="9734" max="9734" width="28.7109375" style="1" customWidth="1"/>
    <col min="9735" max="9735" width="22.140625" style="1" customWidth="1"/>
    <col min="9736" max="9736" width="22" style="1" customWidth="1"/>
    <col min="9737" max="9737" width="24.5703125" style="1" customWidth="1"/>
    <col min="9738" max="9738" width="19.7109375" style="1" customWidth="1"/>
    <col min="9739" max="9739" width="29.140625" style="1" customWidth="1"/>
    <col min="9740" max="9740" width="25.140625" style="1" customWidth="1"/>
    <col min="9741" max="9742" width="29.42578125" style="1" customWidth="1"/>
    <col min="9743" max="9744" width="23.7109375" style="1" customWidth="1"/>
    <col min="9745" max="9745" width="26.7109375" style="1" customWidth="1"/>
    <col min="9746" max="9746" width="29.85546875" style="1" customWidth="1"/>
    <col min="9747" max="9749" width="23.28515625" style="1" customWidth="1"/>
    <col min="9750" max="9750" width="23.85546875" style="1" customWidth="1"/>
    <col min="9751" max="9751" width="26.7109375" style="1" customWidth="1"/>
    <col min="9752" max="9752" width="24.5703125" style="1" customWidth="1"/>
    <col min="9753" max="9753" width="26.85546875" style="1" customWidth="1"/>
    <col min="9754" max="9755" width="23.5703125" style="1" customWidth="1"/>
    <col min="9756" max="9756" width="28.7109375" style="1" customWidth="1"/>
    <col min="9757" max="9757" width="34.42578125" style="1" customWidth="1"/>
    <col min="9758" max="9758" width="29.7109375" style="1" customWidth="1"/>
    <col min="9759" max="9759" width="22" style="1" customWidth="1"/>
    <col min="9760" max="9760" width="23.7109375" style="1" customWidth="1"/>
    <col min="9761" max="9761" width="23.5703125" style="1" customWidth="1"/>
    <col min="9762" max="9765" width="22.140625" style="1" customWidth="1"/>
    <col min="9766" max="9766" width="25.28515625" style="1" customWidth="1"/>
    <col min="9767" max="9767" width="45.42578125" style="1" customWidth="1"/>
    <col min="9768" max="9768" width="24.7109375" style="1" customWidth="1"/>
    <col min="9769" max="9769" width="26.42578125" style="1" customWidth="1"/>
    <col min="9770" max="9770" width="29.28515625" style="1" customWidth="1"/>
    <col min="9771" max="9773" width="27.28515625" style="1" customWidth="1"/>
    <col min="9774" max="9774" width="31.7109375" style="1" customWidth="1"/>
    <col min="9775" max="9775" width="27.7109375" style="1" customWidth="1"/>
    <col min="9776" max="9778" width="28.28515625" style="1" customWidth="1"/>
    <col min="9779" max="9779" width="24.7109375" style="1" customWidth="1"/>
    <col min="9780" max="9780" width="24.140625" style="1" customWidth="1"/>
    <col min="9781" max="9783" width="22.28515625" style="1" customWidth="1"/>
    <col min="9784" max="9784" width="22.42578125" style="1" customWidth="1"/>
    <col min="9785" max="9785" width="23.7109375" style="1" customWidth="1"/>
    <col min="9786" max="9788" width="9.28515625" style="1" customWidth="1"/>
    <col min="9789" max="9942" width="9.28515625" style="1"/>
    <col min="9943" max="9943" width="26.28515625" style="1" customWidth="1"/>
    <col min="9944" max="9944" width="45.42578125" style="1" customWidth="1"/>
    <col min="9945" max="9945" width="14.85546875" style="1" customWidth="1"/>
    <col min="9946" max="9949" width="9.28515625" style="1" customWidth="1"/>
    <col min="9950" max="9950" width="0.140625" style="1" customWidth="1"/>
    <col min="9951" max="9951" width="29.42578125" style="1" customWidth="1"/>
    <col min="9952" max="9952" width="24.42578125" style="1" customWidth="1"/>
    <col min="9953" max="9953" width="26.7109375" style="1" customWidth="1"/>
    <col min="9954" max="9954" width="24.85546875" style="1" customWidth="1"/>
    <col min="9955" max="9955" width="21.28515625" style="1" customWidth="1"/>
    <col min="9956" max="9959" width="21.5703125" style="1" customWidth="1"/>
    <col min="9960" max="9960" width="28.28515625" style="1" customWidth="1"/>
    <col min="9961" max="9961" width="33" style="1" customWidth="1"/>
    <col min="9962" max="9962" width="22.85546875" style="1" customWidth="1"/>
    <col min="9963" max="9963" width="22" style="1" customWidth="1"/>
    <col min="9964" max="9964" width="24.7109375" style="1" customWidth="1"/>
    <col min="9965" max="9965" width="28.7109375" style="1" customWidth="1"/>
    <col min="9966" max="9966" width="23.5703125" style="1" customWidth="1"/>
    <col min="9967" max="9967" width="24.28515625" style="1" customWidth="1"/>
    <col min="9968" max="9968" width="23.5703125" style="1" customWidth="1"/>
    <col min="9969" max="9973" width="24.28515625" style="1" customWidth="1"/>
    <col min="9974" max="9974" width="22.7109375" style="1" customWidth="1"/>
    <col min="9975" max="9975" width="21.5703125" style="1" customWidth="1"/>
    <col min="9976" max="9976" width="21.42578125" style="1" customWidth="1"/>
    <col min="9977" max="9977" width="22.28515625" style="1" customWidth="1"/>
    <col min="9978" max="9978" width="22.5703125" style="1" customWidth="1"/>
    <col min="9979" max="9979" width="23.28515625" style="1" customWidth="1"/>
    <col min="9980" max="9981" width="20.5703125" style="1" customWidth="1"/>
    <col min="9982" max="9982" width="21.28515625" style="1" customWidth="1"/>
    <col min="9983" max="9983" width="21.42578125" style="1" customWidth="1"/>
    <col min="9984" max="9984" width="22" style="1" customWidth="1"/>
    <col min="9985" max="9986" width="21.5703125" style="1" customWidth="1"/>
    <col min="9987" max="9987" width="22.28515625" style="1" customWidth="1"/>
    <col min="9988" max="9988" width="25.42578125" style="1" customWidth="1"/>
    <col min="9989" max="9989" width="25.28515625" style="1" customWidth="1"/>
    <col min="9990" max="9990" width="28.7109375" style="1" customWidth="1"/>
    <col min="9991" max="9991" width="22.140625" style="1" customWidth="1"/>
    <col min="9992" max="9992" width="22" style="1" customWidth="1"/>
    <col min="9993" max="9993" width="24.5703125" style="1" customWidth="1"/>
    <col min="9994" max="9994" width="19.7109375" style="1" customWidth="1"/>
    <col min="9995" max="9995" width="29.140625" style="1" customWidth="1"/>
    <col min="9996" max="9996" width="25.140625" style="1" customWidth="1"/>
    <col min="9997" max="9998" width="29.42578125" style="1" customWidth="1"/>
    <col min="9999" max="10000" width="23.7109375" style="1" customWidth="1"/>
    <col min="10001" max="10001" width="26.7109375" style="1" customWidth="1"/>
    <col min="10002" max="10002" width="29.85546875" style="1" customWidth="1"/>
    <col min="10003" max="10005" width="23.28515625" style="1" customWidth="1"/>
    <col min="10006" max="10006" width="23.85546875" style="1" customWidth="1"/>
    <col min="10007" max="10007" width="26.7109375" style="1" customWidth="1"/>
    <col min="10008" max="10008" width="24.5703125" style="1" customWidth="1"/>
    <col min="10009" max="10009" width="26.85546875" style="1" customWidth="1"/>
    <col min="10010" max="10011" width="23.5703125" style="1" customWidth="1"/>
    <col min="10012" max="10012" width="28.7109375" style="1" customWidth="1"/>
    <col min="10013" max="10013" width="34.42578125" style="1" customWidth="1"/>
    <col min="10014" max="10014" width="29.7109375" style="1" customWidth="1"/>
    <col min="10015" max="10015" width="22" style="1" customWidth="1"/>
    <col min="10016" max="10016" width="23.7109375" style="1" customWidth="1"/>
    <col min="10017" max="10017" width="23.5703125" style="1" customWidth="1"/>
    <col min="10018" max="10021" width="22.140625" style="1" customWidth="1"/>
    <col min="10022" max="10022" width="25.28515625" style="1" customWidth="1"/>
    <col min="10023" max="10023" width="45.42578125" style="1" customWidth="1"/>
    <col min="10024" max="10024" width="24.7109375" style="1" customWidth="1"/>
    <col min="10025" max="10025" width="26.42578125" style="1" customWidth="1"/>
    <col min="10026" max="10026" width="29.28515625" style="1" customWidth="1"/>
    <col min="10027" max="10029" width="27.28515625" style="1" customWidth="1"/>
    <col min="10030" max="10030" width="31.7109375" style="1" customWidth="1"/>
    <col min="10031" max="10031" width="27.7109375" style="1" customWidth="1"/>
    <col min="10032" max="10034" width="28.28515625" style="1" customWidth="1"/>
    <col min="10035" max="10035" width="24.7109375" style="1" customWidth="1"/>
    <col min="10036" max="10036" width="24.140625" style="1" customWidth="1"/>
    <col min="10037" max="10039" width="22.28515625" style="1" customWidth="1"/>
    <col min="10040" max="10040" width="22.42578125" style="1" customWidth="1"/>
    <col min="10041" max="10041" width="23.7109375" style="1" customWidth="1"/>
    <col min="10042" max="10044" width="9.28515625" style="1" customWidth="1"/>
    <col min="10045" max="10198" width="9.28515625" style="1"/>
    <col min="10199" max="10199" width="26.28515625" style="1" customWidth="1"/>
    <col min="10200" max="10200" width="45.42578125" style="1" customWidth="1"/>
    <col min="10201" max="10201" width="14.85546875" style="1" customWidth="1"/>
    <col min="10202" max="10205" width="9.28515625" style="1" customWidth="1"/>
    <col min="10206" max="10206" width="0.140625" style="1" customWidth="1"/>
    <col min="10207" max="10207" width="29.42578125" style="1" customWidth="1"/>
    <col min="10208" max="10208" width="24.42578125" style="1" customWidth="1"/>
    <col min="10209" max="10209" width="26.7109375" style="1" customWidth="1"/>
    <col min="10210" max="10210" width="24.85546875" style="1" customWidth="1"/>
    <col min="10211" max="10211" width="21.28515625" style="1" customWidth="1"/>
    <col min="10212" max="10215" width="21.5703125" style="1" customWidth="1"/>
    <col min="10216" max="10216" width="28.28515625" style="1" customWidth="1"/>
    <col min="10217" max="10217" width="33" style="1" customWidth="1"/>
    <col min="10218" max="10218" width="22.85546875" style="1" customWidth="1"/>
    <col min="10219" max="10219" width="22" style="1" customWidth="1"/>
    <col min="10220" max="10220" width="24.7109375" style="1" customWidth="1"/>
    <col min="10221" max="10221" width="28.7109375" style="1" customWidth="1"/>
    <col min="10222" max="10222" width="23.5703125" style="1" customWidth="1"/>
    <col min="10223" max="10223" width="24.28515625" style="1" customWidth="1"/>
    <col min="10224" max="10224" width="23.5703125" style="1" customWidth="1"/>
    <col min="10225" max="10229" width="24.28515625" style="1" customWidth="1"/>
    <col min="10230" max="10230" width="22.7109375" style="1" customWidth="1"/>
    <col min="10231" max="10231" width="21.5703125" style="1" customWidth="1"/>
    <col min="10232" max="10232" width="21.42578125" style="1" customWidth="1"/>
    <col min="10233" max="10233" width="22.28515625" style="1" customWidth="1"/>
    <col min="10234" max="10234" width="22.5703125" style="1" customWidth="1"/>
    <col min="10235" max="10235" width="23.28515625" style="1" customWidth="1"/>
    <col min="10236" max="10237" width="20.5703125" style="1" customWidth="1"/>
    <col min="10238" max="10238" width="21.28515625" style="1" customWidth="1"/>
    <col min="10239" max="10239" width="21.42578125" style="1" customWidth="1"/>
    <col min="10240" max="10240" width="22" style="1" customWidth="1"/>
    <col min="10241" max="10242" width="21.5703125" style="1" customWidth="1"/>
    <col min="10243" max="10243" width="22.28515625" style="1" customWidth="1"/>
    <col min="10244" max="10244" width="25.42578125" style="1" customWidth="1"/>
    <col min="10245" max="10245" width="25.28515625" style="1" customWidth="1"/>
    <col min="10246" max="10246" width="28.7109375" style="1" customWidth="1"/>
    <col min="10247" max="10247" width="22.140625" style="1" customWidth="1"/>
    <col min="10248" max="10248" width="22" style="1" customWidth="1"/>
    <col min="10249" max="10249" width="24.5703125" style="1" customWidth="1"/>
    <col min="10250" max="10250" width="19.7109375" style="1" customWidth="1"/>
    <col min="10251" max="10251" width="29.140625" style="1" customWidth="1"/>
    <col min="10252" max="10252" width="25.140625" style="1" customWidth="1"/>
    <col min="10253" max="10254" width="29.42578125" style="1" customWidth="1"/>
    <col min="10255" max="10256" width="23.7109375" style="1" customWidth="1"/>
    <col min="10257" max="10257" width="26.7109375" style="1" customWidth="1"/>
    <col min="10258" max="10258" width="29.85546875" style="1" customWidth="1"/>
    <col min="10259" max="10261" width="23.28515625" style="1" customWidth="1"/>
    <col min="10262" max="10262" width="23.85546875" style="1" customWidth="1"/>
    <col min="10263" max="10263" width="26.7109375" style="1" customWidth="1"/>
    <col min="10264" max="10264" width="24.5703125" style="1" customWidth="1"/>
    <col min="10265" max="10265" width="26.85546875" style="1" customWidth="1"/>
    <col min="10266" max="10267" width="23.5703125" style="1" customWidth="1"/>
    <col min="10268" max="10268" width="28.7109375" style="1" customWidth="1"/>
    <col min="10269" max="10269" width="34.42578125" style="1" customWidth="1"/>
    <col min="10270" max="10270" width="29.7109375" style="1" customWidth="1"/>
    <col min="10271" max="10271" width="22" style="1" customWidth="1"/>
    <col min="10272" max="10272" width="23.7109375" style="1" customWidth="1"/>
    <col min="10273" max="10273" width="23.5703125" style="1" customWidth="1"/>
    <col min="10274" max="10277" width="22.140625" style="1" customWidth="1"/>
    <col min="10278" max="10278" width="25.28515625" style="1" customWidth="1"/>
    <col min="10279" max="10279" width="45.42578125" style="1" customWidth="1"/>
    <col min="10280" max="10280" width="24.7109375" style="1" customWidth="1"/>
    <col min="10281" max="10281" width="26.42578125" style="1" customWidth="1"/>
    <col min="10282" max="10282" width="29.28515625" style="1" customWidth="1"/>
    <col min="10283" max="10285" width="27.28515625" style="1" customWidth="1"/>
    <col min="10286" max="10286" width="31.7109375" style="1" customWidth="1"/>
    <col min="10287" max="10287" width="27.7109375" style="1" customWidth="1"/>
    <col min="10288" max="10290" width="28.28515625" style="1" customWidth="1"/>
    <col min="10291" max="10291" width="24.7109375" style="1" customWidth="1"/>
    <col min="10292" max="10292" width="24.140625" style="1" customWidth="1"/>
    <col min="10293" max="10295" width="22.28515625" style="1" customWidth="1"/>
    <col min="10296" max="10296" width="22.42578125" style="1" customWidth="1"/>
    <col min="10297" max="10297" width="23.7109375" style="1" customWidth="1"/>
    <col min="10298" max="10300" width="9.28515625" style="1" customWidth="1"/>
    <col min="10301" max="10454" width="9.28515625" style="1"/>
    <col min="10455" max="10455" width="26.28515625" style="1" customWidth="1"/>
    <col min="10456" max="10456" width="45.42578125" style="1" customWidth="1"/>
    <col min="10457" max="10457" width="14.85546875" style="1" customWidth="1"/>
    <col min="10458" max="10461" width="9.28515625" style="1" customWidth="1"/>
    <col min="10462" max="10462" width="0.140625" style="1" customWidth="1"/>
    <col min="10463" max="10463" width="29.42578125" style="1" customWidth="1"/>
    <col min="10464" max="10464" width="24.42578125" style="1" customWidth="1"/>
    <col min="10465" max="10465" width="26.7109375" style="1" customWidth="1"/>
    <col min="10466" max="10466" width="24.85546875" style="1" customWidth="1"/>
    <col min="10467" max="10467" width="21.28515625" style="1" customWidth="1"/>
    <col min="10468" max="10471" width="21.5703125" style="1" customWidth="1"/>
    <col min="10472" max="10472" width="28.28515625" style="1" customWidth="1"/>
    <col min="10473" max="10473" width="33" style="1" customWidth="1"/>
    <col min="10474" max="10474" width="22.85546875" style="1" customWidth="1"/>
    <col min="10475" max="10475" width="22" style="1" customWidth="1"/>
    <col min="10476" max="10476" width="24.7109375" style="1" customWidth="1"/>
    <col min="10477" max="10477" width="28.7109375" style="1" customWidth="1"/>
    <col min="10478" max="10478" width="23.5703125" style="1" customWidth="1"/>
    <col min="10479" max="10479" width="24.28515625" style="1" customWidth="1"/>
    <col min="10480" max="10480" width="23.5703125" style="1" customWidth="1"/>
    <col min="10481" max="10485" width="24.28515625" style="1" customWidth="1"/>
    <col min="10486" max="10486" width="22.7109375" style="1" customWidth="1"/>
    <col min="10487" max="10487" width="21.5703125" style="1" customWidth="1"/>
    <col min="10488" max="10488" width="21.42578125" style="1" customWidth="1"/>
    <col min="10489" max="10489" width="22.28515625" style="1" customWidth="1"/>
    <col min="10490" max="10490" width="22.5703125" style="1" customWidth="1"/>
    <col min="10491" max="10491" width="23.28515625" style="1" customWidth="1"/>
    <col min="10492" max="10493" width="20.5703125" style="1" customWidth="1"/>
    <col min="10494" max="10494" width="21.28515625" style="1" customWidth="1"/>
    <col min="10495" max="10495" width="21.42578125" style="1" customWidth="1"/>
    <col min="10496" max="10496" width="22" style="1" customWidth="1"/>
    <col min="10497" max="10498" width="21.5703125" style="1" customWidth="1"/>
    <col min="10499" max="10499" width="22.28515625" style="1" customWidth="1"/>
    <col min="10500" max="10500" width="25.42578125" style="1" customWidth="1"/>
    <col min="10501" max="10501" width="25.28515625" style="1" customWidth="1"/>
    <col min="10502" max="10502" width="28.7109375" style="1" customWidth="1"/>
    <col min="10503" max="10503" width="22.140625" style="1" customWidth="1"/>
    <col min="10504" max="10504" width="22" style="1" customWidth="1"/>
    <col min="10505" max="10505" width="24.5703125" style="1" customWidth="1"/>
    <col min="10506" max="10506" width="19.7109375" style="1" customWidth="1"/>
    <col min="10507" max="10507" width="29.140625" style="1" customWidth="1"/>
    <col min="10508" max="10508" width="25.140625" style="1" customWidth="1"/>
    <col min="10509" max="10510" width="29.42578125" style="1" customWidth="1"/>
    <col min="10511" max="10512" width="23.7109375" style="1" customWidth="1"/>
    <col min="10513" max="10513" width="26.7109375" style="1" customWidth="1"/>
    <col min="10514" max="10514" width="29.85546875" style="1" customWidth="1"/>
    <col min="10515" max="10517" width="23.28515625" style="1" customWidth="1"/>
    <col min="10518" max="10518" width="23.85546875" style="1" customWidth="1"/>
    <col min="10519" max="10519" width="26.7109375" style="1" customWidth="1"/>
    <col min="10520" max="10520" width="24.5703125" style="1" customWidth="1"/>
    <col min="10521" max="10521" width="26.85546875" style="1" customWidth="1"/>
    <col min="10522" max="10523" width="23.5703125" style="1" customWidth="1"/>
    <col min="10524" max="10524" width="28.7109375" style="1" customWidth="1"/>
    <col min="10525" max="10525" width="34.42578125" style="1" customWidth="1"/>
    <col min="10526" max="10526" width="29.7109375" style="1" customWidth="1"/>
    <col min="10527" max="10527" width="22" style="1" customWidth="1"/>
    <col min="10528" max="10528" width="23.7109375" style="1" customWidth="1"/>
    <col min="10529" max="10529" width="23.5703125" style="1" customWidth="1"/>
    <col min="10530" max="10533" width="22.140625" style="1" customWidth="1"/>
    <col min="10534" max="10534" width="25.28515625" style="1" customWidth="1"/>
    <col min="10535" max="10535" width="45.42578125" style="1" customWidth="1"/>
    <col min="10536" max="10536" width="24.7109375" style="1" customWidth="1"/>
    <col min="10537" max="10537" width="26.42578125" style="1" customWidth="1"/>
    <col min="10538" max="10538" width="29.28515625" style="1" customWidth="1"/>
    <col min="10539" max="10541" width="27.28515625" style="1" customWidth="1"/>
    <col min="10542" max="10542" width="31.7109375" style="1" customWidth="1"/>
    <col min="10543" max="10543" width="27.7109375" style="1" customWidth="1"/>
    <col min="10544" max="10546" width="28.28515625" style="1" customWidth="1"/>
    <col min="10547" max="10547" width="24.7109375" style="1" customWidth="1"/>
    <col min="10548" max="10548" width="24.140625" style="1" customWidth="1"/>
    <col min="10549" max="10551" width="22.28515625" style="1" customWidth="1"/>
    <col min="10552" max="10552" width="22.42578125" style="1" customWidth="1"/>
    <col min="10553" max="10553" width="23.7109375" style="1" customWidth="1"/>
    <col min="10554" max="10556" width="9.28515625" style="1" customWidth="1"/>
    <col min="10557" max="10710" width="9.28515625" style="1"/>
    <col min="10711" max="10711" width="26.28515625" style="1" customWidth="1"/>
    <col min="10712" max="10712" width="45.42578125" style="1" customWidth="1"/>
    <col min="10713" max="10713" width="14.85546875" style="1" customWidth="1"/>
    <col min="10714" max="10717" width="9.28515625" style="1" customWidth="1"/>
    <col min="10718" max="10718" width="0.140625" style="1" customWidth="1"/>
    <col min="10719" max="10719" width="29.42578125" style="1" customWidth="1"/>
    <col min="10720" max="10720" width="24.42578125" style="1" customWidth="1"/>
    <col min="10721" max="10721" width="26.7109375" style="1" customWidth="1"/>
    <col min="10722" max="10722" width="24.85546875" style="1" customWidth="1"/>
    <col min="10723" max="10723" width="21.28515625" style="1" customWidth="1"/>
    <col min="10724" max="10727" width="21.5703125" style="1" customWidth="1"/>
    <col min="10728" max="10728" width="28.28515625" style="1" customWidth="1"/>
    <col min="10729" max="10729" width="33" style="1" customWidth="1"/>
    <col min="10730" max="10730" width="22.85546875" style="1" customWidth="1"/>
    <col min="10731" max="10731" width="22" style="1" customWidth="1"/>
    <col min="10732" max="10732" width="24.7109375" style="1" customWidth="1"/>
    <col min="10733" max="10733" width="28.7109375" style="1" customWidth="1"/>
    <col min="10734" max="10734" width="23.5703125" style="1" customWidth="1"/>
    <col min="10735" max="10735" width="24.28515625" style="1" customWidth="1"/>
    <col min="10736" max="10736" width="23.5703125" style="1" customWidth="1"/>
    <col min="10737" max="10741" width="24.28515625" style="1" customWidth="1"/>
    <col min="10742" max="10742" width="22.7109375" style="1" customWidth="1"/>
    <col min="10743" max="10743" width="21.5703125" style="1" customWidth="1"/>
    <col min="10744" max="10744" width="21.42578125" style="1" customWidth="1"/>
    <col min="10745" max="10745" width="22.28515625" style="1" customWidth="1"/>
    <col min="10746" max="10746" width="22.5703125" style="1" customWidth="1"/>
    <col min="10747" max="10747" width="23.28515625" style="1" customWidth="1"/>
    <col min="10748" max="10749" width="20.5703125" style="1" customWidth="1"/>
    <col min="10750" max="10750" width="21.28515625" style="1" customWidth="1"/>
    <col min="10751" max="10751" width="21.42578125" style="1" customWidth="1"/>
    <col min="10752" max="10752" width="22" style="1" customWidth="1"/>
    <col min="10753" max="10754" width="21.5703125" style="1" customWidth="1"/>
    <col min="10755" max="10755" width="22.28515625" style="1" customWidth="1"/>
    <col min="10756" max="10756" width="25.42578125" style="1" customWidth="1"/>
    <col min="10757" max="10757" width="25.28515625" style="1" customWidth="1"/>
    <col min="10758" max="10758" width="28.7109375" style="1" customWidth="1"/>
    <col min="10759" max="10759" width="22.140625" style="1" customWidth="1"/>
    <col min="10760" max="10760" width="22" style="1" customWidth="1"/>
    <col min="10761" max="10761" width="24.5703125" style="1" customWidth="1"/>
    <col min="10762" max="10762" width="19.7109375" style="1" customWidth="1"/>
    <col min="10763" max="10763" width="29.140625" style="1" customWidth="1"/>
    <col min="10764" max="10764" width="25.140625" style="1" customWidth="1"/>
    <col min="10765" max="10766" width="29.42578125" style="1" customWidth="1"/>
    <col min="10767" max="10768" width="23.7109375" style="1" customWidth="1"/>
    <col min="10769" max="10769" width="26.7109375" style="1" customWidth="1"/>
    <col min="10770" max="10770" width="29.85546875" style="1" customWidth="1"/>
    <col min="10771" max="10773" width="23.28515625" style="1" customWidth="1"/>
    <col min="10774" max="10774" width="23.85546875" style="1" customWidth="1"/>
    <col min="10775" max="10775" width="26.7109375" style="1" customWidth="1"/>
    <col min="10776" max="10776" width="24.5703125" style="1" customWidth="1"/>
    <col min="10777" max="10777" width="26.85546875" style="1" customWidth="1"/>
    <col min="10778" max="10779" width="23.5703125" style="1" customWidth="1"/>
    <col min="10780" max="10780" width="28.7109375" style="1" customWidth="1"/>
    <col min="10781" max="10781" width="34.42578125" style="1" customWidth="1"/>
    <col min="10782" max="10782" width="29.7109375" style="1" customWidth="1"/>
    <col min="10783" max="10783" width="22" style="1" customWidth="1"/>
    <col min="10784" max="10784" width="23.7109375" style="1" customWidth="1"/>
    <col min="10785" max="10785" width="23.5703125" style="1" customWidth="1"/>
    <col min="10786" max="10789" width="22.140625" style="1" customWidth="1"/>
    <col min="10790" max="10790" width="25.28515625" style="1" customWidth="1"/>
    <col min="10791" max="10791" width="45.42578125" style="1" customWidth="1"/>
    <col min="10792" max="10792" width="24.7109375" style="1" customWidth="1"/>
    <col min="10793" max="10793" width="26.42578125" style="1" customWidth="1"/>
    <col min="10794" max="10794" width="29.28515625" style="1" customWidth="1"/>
    <col min="10795" max="10797" width="27.28515625" style="1" customWidth="1"/>
    <col min="10798" max="10798" width="31.7109375" style="1" customWidth="1"/>
    <col min="10799" max="10799" width="27.7109375" style="1" customWidth="1"/>
    <col min="10800" max="10802" width="28.28515625" style="1" customWidth="1"/>
    <col min="10803" max="10803" width="24.7109375" style="1" customWidth="1"/>
    <col min="10804" max="10804" width="24.140625" style="1" customWidth="1"/>
    <col min="10805" max="10807" width="22.28515625" style="1" customWidth="1"/>
    <col min="10808" max="10808" width="22.42578125" style="1" customWidth="1"/>
    <col min="10809" max="10809" width="23.7109375" style="1" customWidth="1"/>
    <col min="10810" max="10812" width="9.28515625" style="1" customWidth="1"/>
    <col min="10813" max="10966" width="9.28515625" style="1"/>
    <col min="10967" max="10967" width="26.28515625" style="1" customWidth="1"/>
    <col min="10968" max="10968" width="45.42578125" style="1" customWidth="1"/>
    <col min="10969" max="10969" width="14.85546875" style="1" customWidth="1"/>
    <col min="10970" max="10973" width="9.28515625" style="1" customWidth="1"/>
    <col min="10974" max="10974" width="0.140625" style="1" customWidth="1"/>
    <col min="10975" max="10975" width="29.42578125" style="1" customWidth="1"/>
    <col min="10976" max="10976" width="24.42578125" style="1" customWidth="1"/>
    <col min="10977" max="10977" width="26.7109375" style="1" customWidth="1"/>
    <col min="10978" max="10978" width="24.85546875" style="1" customWidth="1"/>
    <col min="10979" max="10979" width="21.28515625" style="1" customWidth="1"/>
    <col min="10980" max="10983" width="21.5703125" style="1" customWidth="1"/>
    <col min="10984" max="10984" width="28.28515625" style="1" customWidth="1"/>
    <col min="10985" max="10985" width="33" style="1" customWidth="1"/>
    <col min="10986" max="10986" width="22.85546875" style="1" customWidth="1"/>
    <col min="10987" max="10987" width="22" style="1" customWidth="1"/>
    <col min="10988" max="10988" width="24.7109375" style="1" customWidth="1"/>
    <col min="10989" max="10989" width="28.7109375" style="1" customWidth="1"/>
    <col min="10990" max="10990" width="23.5703125" style="1" customWidth="1"/>
    <col min="10991" max="10991" width="24.28515625" style="1" customWidth="1"/>
    <col min="10992" max="10992" width="23.5703125" style="1" customWidth="1"/>
    <col min="10993" max="10997" width="24.28515625" style="1" customWidth="1"/>
    <col min="10998" max="10998" width="22.7109375" style="1" customWidth="1"/>
    <col min="10999" max="10999" width="21.5703125" style="1" customWidth="1"/>
    <col min="11000" max="11000" width="21.42578125" style="1" customWidth="1"/>
    <col min="11001" max="11001" width="22.28515625" style="1" customWidth="1"/>
    <col min="11002" max="11002" width="22.5703125" style="1" customWidth="1"/>
    <col min="11003" max="11003" width="23.28515625" style="1" customWidth="1"/>
    <col min="11004" max="11005" width="20.5703125" style="1" customWidth="1"/>
    <col min="11006" max="11006" width="21.28515625" style="1" customWidth="1"/>
    <col min="11007" max="11007" width="21.42578125" style="1" customWidth="1"/>
    <col min="11008" max="11008" width="22" style="1" customWidth="1"/>
    <col min="11009" max="11010" width="21.5703125" style="1" customWidth="1"/>
    <col min="11011" max="11011" width="22.28515625" style="1" customWidth="1"/>
    <col min="11012" max="11012" width="25.42578125" style="1" customWidth="1"/>
    <col min="11013" max="11013" width="25.28515625" style="1" customWidth="1"/>
    <col min="11014" max="11014" width="28.7109375" style="1" customWidth="1"/>
    <col min="11015" max="11015" width="22.140625" style="1" customWidth="1"/>
    <col min="11016" max="11016" width="22" style="1" customWidth="1"/>
    <col min="11017" max="11017" width="24.5703125" style="1" customWidth="1"/>
    <col min="11018" max="11018" width="19.7109375" style="1" customWidth="1"/>
    <col min="11019" max="11019" width="29.140625" style="1" customWidth="1"/>
    <col min="11020" max="11020" width="25.140625" style="1" customWidth="1"/>
    <col min="11021" max="11022" width="29.42578125" style="1" customWidth="1"/>
    <col min="11023" max="11024" width="23.7109375" style="1" customWidth="1"/>
    <col min="11025" max="11025" width="26.7109375" style="1" customWidth="1"/>
    <col min="11026" max="11026" width="29.85546875" style="1" customWidth="1"/>
    <col min="11027" max="11029" width="23.28515625" style="1" customWidth="1"/>
    <col min="11030" max="11030" width="23.85546875" style="1" customWidth="1"/>
    <col min="11031" max="11031" width="26.7109375" style="1" customWidth="1"/>
    <col min="11032" max="11032" width="24.5703125" style="1" customWidth="1"/>
    <col min="11033" max="11033" width="26.85546875" style="1" customWidth="1"/>
    <col min="11034" max="11035" width="23.5703125" style="1" customWidth="1"/>
    <col min="11036" max="11036" width="28.7109375" style="1" customWidth="1"/>
    <col min="11037" max="11037" width="34.42578125" style="1" customWidth="1"/>
    <col min="11038" max="11038" width="29.7109375" style="1" customWidth="1"/>
    <col min="11039" max="11039" width="22" style="1" customWidth="1"/>
    <col min="11040" max="11040" width="23.7109375" style="1" customWidth="1"/>
    <col min="11041" max="11041" width="23.5703125" style="1" customWidth="1"/>
    <col min="11042" max="11045" width="22.140625" style="1" customWidth="1"/>
    <col min="11046" max="11046" width="25.28515625" style="1" customWidth="1"/>
    <col min="11047" max="11047" width="45.42578125" style="1" customWidth="1"/>
    <col min="11048" max="11048" width="24.7109375" style="1" customWidth="1"/>
    <col min="11049" max="11049" width="26.42578125" style="1" customWidth="1"/>
    <col min="11050" max="11050" width="29.28515625" style="1" customWidth="1"/>
    <col min="11051" max="11053" width="27.28515625" style="1" customWidth="1"/>
    <col min="11054" max="11054" width="31.7109375" style="1" customWidth="1"/>
    <col min="11055" max="11055" width="27.7109375" style="1" customWidth="1"/>
    <col min="11056" max="11058" width="28.28515625" style="1" customWidth="1"/>
    <col min="11059" max="11059" width="24.7109375" style="1" customWidth="1"/>
    <col min="11060" max="11060" width="24.140625" style="1" customWidth="1"/>
    <col min="11061" max="11063" width="22.28515625" style="1" customWidth="1"/>
    <col min="11064" max="11064" width="22.42578125" style="1" customWidth="1"/>
    <col min="11065" max="11065" width="23.7109375" style="1" customWidth="1"/>
    <col min="11066" max="11068" width="9.28515625" style="1" customWidth="1"/>
    <col min="11069" max="11222" width="9.28515625" style="1"/>
    <col min="11223" max="11223" width="26.28515625" style="1" customWidth="1"/>
    <col min="11224" max="11224" width="45.42578125" style="1" customWidth="1"/>
    <col min="11225" max="11225" width="14.85546875" style="1" customWidth="1"/>
    <col min="11226" max="11229" width="9.28515625" style="1" customWidth="1"/>
    <col min="11230" max="11230" width="0.140625" style="1" customWidth="1"/>
    <col min="11231" max="11231" width="29.42578125" style="1" customWidth="1"/>
    <col min="11232" max="11232" width="24.42578125" style="1" customWidth="1"/>
    <col min="11233" max="11233" width="26.7109375" style="1" customWidth="1"/>
    <col min="11234" max="11234" width="24.85546875" style="1" customWidth="1"/>
    <col min="11235" max="11235" width="21.28515625" style="1" customWidth="1"/>
    <col min="11236" max="11239" width="21.5703125" style="1" customWidth="1"/>
    <col min="11240" max="11240" width="28.28515625" style="1" customWidth="1"/>
    <col min="11241" max="11241" width="33" style="1" customWidth="1"/>
    <col min="11242" max="11242" width="22.85546875" style="1" customWidth="1"/>
    <col min="11243" max="11243" width="22" style="1" customWidth="1"/>
    <col min="11244" max="11244" width="24.7109375" style="1" customWidth="1"/>
    <col min="11245" max="11245" width="28.7109375" style="1" customWidth="1"/>
    <col min="11246" max="11246" width="23.5703125" style="1" customWidth="1"/>
    <col min="11247" max="11247" width="24.28515625" style="1" customWidth="1"/>
    <col min="11248" max="11248" width="23.5703125" style="1" customWidth="1"/>
    <col min="11249" max="11253" width="24.28515625" style="1" customWidth="1"/>
    <col min="11254" max="11254" width="22.7109375" style="1" customWidth="1"/>
    <col min="11255" max="11255" width="21.5703125" style="1" customWidth="1"/>
    <col min="11256" max="11256" width="21.42578125" style="1" customWidth="1"/>
    <col min="11257" max="11257" width="22.28515625" style="1" customWidth="1"/>
    <col min="11258" max="11258" width="22.5703125" style="1" customWidth="1"/>
    <col min="11259" max="11259" width="23.28515625" style="1" customWidth="1"/>
    <col min="11260" max="11261" width="20.5703125" style="1" customWidth="1"/>
    <col min="11262" max="11262" width="21.28515625" style="1" customWidth="1"/>
    <col min="11263" max="11263" width="21.42578125" style="1" customWidth="1"/>
    <col min="11264" max="11264" width="22" style="1" customWidth="1"/>
    <col min="11265" max="11266" width="21.5703125" style="1" customWidth="1"/>
    <col min="11267" max="11267" width="22.28515625" style="1" customWidth="1"/>
    <col min="11268" max="11268" width="25.42578125" style="1" customWidth="1"/>
    <col min="11269" max="11269" width="25.28515625" style="1" customWidth="1"/>
    <col min="11270" max="11270" width="28.7109375" style="1" customWidth="1"/>
    <col min="11271" max="11271" width="22.140625" style="1" customWidth="1"/>
    <col min="11272" max="11272" width="22" style="1" customWidth="1"/>
    <col min="11273" max="11273" width="24.5703125" style="1" customWidth="1"/>
    <col min="11274" max="11274" width="19.7109375" style="1" customWidth="1"/>
    <col min="11275" max="11275" width="29.140625" style="1" customWidth="1"/>
    <col min="11276" max="11276" width="25.140625" style="1" customWidth="1"/>
    <col min="11277" max="11278" width="29.42578125" style="1" customWidth="1"/>
    <col min="11279" max="11280" width="23.7109375" style="1" customWidth="1"/>
    <col min="11281" max="11281" width="26.7109375" style="1" customWidth="1"/>
    <col min="11282" max="11282" width="29.85546875" style="1" customWidth="1"/>
    <col min="11283" max="11285" width="23.28515625" style="1" customWidth="1"/>
    <col min="11286" max="11286" width="23.85546875" style="1" customWidth="1"/>
    <col min="11287" max="11287" width="26.7109375" style="1" customWidth="1"/>
    <col min="11288" max="11288" width="24.5703125" style="1" customWidth="1"/>
    <col min="11289" max="11289" width="26.85546875" style="1" customWidth="1"/>
    <col min="11290" max="11291" width="23.5703125" style="1" customWidth="1"/>
    <col min="11292" max="11292" width="28.7109375" style="1" customWidth="1"/>
    <col min="11293" max="11293" width="34.42578125" style="1" customWidth="1"/>
    <col min="11294" max="11294" width="29.7109375" style="1" customWidth="1"/>
    <col min="11295" max="11295" width="22" style="1" customWidth="1"/>
    <col min="11296" max="11296" width="23.7109375" style="1" customWidth="1"/>
    <col min="11297" max="11297" width="23.5703125" style="1" customWidth="1"/>
    <col min="11298" max="11301" width="22.140625" style="1" customWidth="1"/>
    <col min="11302" max="11302" width="25.28515625" style="1" customWidth="1"/>
    <col min="11303" max="11303" width="45.42578125" style="1" customWidth="1"/>
    <col min="11304" max="11304" width="24.7109375" style="1" customWidth="1"/>
    <col min="11305" max="11305" width="26.42578125" style="1" customWidth="1"/>
    <col min="11306" max="11306" width="29.28515625" style="1" customWidth="1"/>
    <col min="11307" max="11309" width="27.28515625" style="1" customWidth="1"/>
    <col min="11310" max="11310" width="31.7109375" style="1" customWidth="1"/>
    <col min="11311" max="11311" width="27.7109375" style="1" customWidth="1"/>
    <col min="11312" max="11314" width="28.28515625" style="1" customWidth="1"/>
    <col min="11315" max="11315" width="24.7109375" style="1" customWidth="1"/>
    <col min="11316" max="11316" width="24.140625" style="1" customWidth="1"/>
    <col min="11317" max="11319" width="22.28515625" style="1" customWidth="1"/>
    <col min="11320" max="11320" width="22.42578125" style="1" customWidth="1"/>
    <col min="11321" max="11321" width="23.7109375" style="1" customWidth="1"/>
    <col min="11322" max="11324" width="9.28515625" style="1" customWidth="1"/>
    <col min="11325" max="11478" width="9.28515625" style="1"/>
    <col min="11479" max="11479" width="26.28515625" style="1" customWidth="1"/>
    <col min="11480" max="11480" width="45.42578125" style="1" customWidth="1"/>
    <col min="11481" max="11481" width="14.85546875" style="1" customWidth="1"/>
    <col min="11482" max="11485" width="9.28515625" style="1" customWidth="1"/>
    <col min="11486" max="11486" width="0.140625" style="1" customWidth="1"/>
    <col min="11487" max="11487" width="29.42578125" style="1" customWidth="1"/>
    <col min="11488" max="11488" width="24.42578125" style="1" customWidth="1"/>
    <col min="11489" max="11489" width="26.7109375" style="1" customWidth="1"/>
    <col min="11490" max="11490" width="24.85546875" style="1" customWidth="1"/>
    <col min="11491" max="11491" width="21.28515625" style="1" customWidth="1"/>
    <col min="11492" max="11495" width="21.5703125" style="1" customWidth="1"/>
    <col min="11496" max="11496" width="28.28515625" style="1" customWidth="1"/>
    <col min="11497" max="11497" width="33" style="1" customWidth="1"/>
    <col min="11498" max="11498" width="22.85546875" style="1" customWidth="1"/>
    <col min="11499" max="11499" width="22" style="1" customWidth="1"/>
    <col min="11500" max="11500" width="24.7109375" style="1" customWidth="1"/>
    <col min="11501" max="11501" width="28.7109375" style="1" customWidth="1"/>
    <col min="11502" max="11502" width="23.5703125" style="1" customWidth="1"/>
    <col min="11503" max="11503" width="24.28515625" style="1" customWidth="1"/>
    <col min="11504" max="11504" width="23.5703125" style="1" customWidth="1"/>
    <col min="11505" max="11509" width="24.28515625" style="1" customWidth="1"/>
    <col min="11510" max="11510" width="22.7109375" style="1" customWidth="1"/>
    <col min="11511" max="11511" width="21.5703125" style="1" customWidth="1"/>
    <col min="11512" max="11512" width="21.42578125" style="1" customWidth="1"/>
    <col min="11513" max="11513" width="22.28515625" style="1" customWidth="1"/>
    <col min="11514" max="11514" width="22.5703125" style="1" customWidth="1"/>
    <col min="11515" max="11515" width="23.28515625" style="1" customWidth="1"/>
    <col min="11516" max="11517" width="20.5703125" style="1" customWidth="1"/>
    <col min="11518" max="11518" width="21.28515625" style="1" customWidth="1"/>
    <col min="11519" max="11519" width="21.42578125" style="1" customWidth="1"/>
    <col min="11520" max="11520" width="22" style="1" customWidth="1"/>
    <col min="11521" max="11522" width="21.5703125" style="1" customWidth="1"/>
    <col min="11523" max="11523" width="22.28515625" style="1" customWidth="1"/>
    <col min="11524" max="11524" width="25.42578125" style="1" customWidth="1"/>
    <col min="11525" max="11525" width="25.28515625" style="1" customWidth="1"/>
    <col min="11526" max="11526" width="28.7109375" style="1" customWidth="1"/>
    <col min="11527" max="11527" width="22.140625" style="1" customWidth="1"/>
    <col min="11528" max="11528" width="22" style="1" customWidth="1"/>
    <col min="11529" max="11529" width="24.5703125" style="1" customWidth="1"/>
    <col min="11530" max="11530" width="19.7109375" style="1" customWidth="1"/>
    <col min="11531" max="11531" width="29.140625" style="1" customWidth="1"/>
    <col min="11532" max="11532" width="25.140625" style="1" customWidth="1"/>
    <col min="11533" max="11534" width="29.42578125" style="1" customWidth="1"/>
    <col min="11535" max="11536" width="23.7109375" style="1" customWidth="1"/>
    <col min="11537" max="11537" width="26.7109375" style="1" customWidth="1"/>
    <col min="11538" max="11538" width="29.85546875" style="1" customWidth="1"/>
    <col min="11539" max="11541" width="23.28515625" style="1" customWidth="1"/>
    <col min="11542" max="11542" width="23.85546875" style="1" customWidth="1"/>
    <col min="11543" max="11543" width="26.7109375" style="1" customWidth="1"/>
    <col min="11544" max="11544" width="24.5703125" style="1" customWidth="1"/>
    <col min="11545" max="11545" width="26.85546875" style="1" customWidth="1"/>
    <col min="11546" max="11547" width="23.5703125" style="1" customWidth="1"/>
    <col min="11548" max="11548" width="28.7109375" style="1" customWidth="1"/>
    <col min="11549" max="11549" width="34.42578125" style="1" customWidth="1"/>
    <col min="11550" max="11550" width="29.7109375" style="1" customWidth="1"/>
    <col min="11551" max="11551" width="22" style="1" customWidth="1"/>
    <col min="11552" max="11552" width="23.7109375" style="1" customWidth="1"/>
    <col min="11553" max="11553" width="23.5703125" style="1" customWidth="1"/>
    <col min="11554" max="11557" width="22.140625" style="1" customWidth="1"/>
    <col min="11558" max="11558" width="25.28515625" style="1" customWidth="1"/>
    <col min="11559" max="11559" width="45.42578125" style="1" customWidth="1"/>
    <col min="11560" max="11560" width="24.7109375" style="1" customWidth="1"/>
    <col min="11561" max="11561" width="26.42578125" style="1" customWidth="1"/>
    <col min="11562" max="11562" width="29.28515625" style="1" customWidth="1"/>
    <col min="11563" max="11565" width="27.28515625" style="1" customWidth="1"/>
    <col min="11566" max="11566" width="31.7109375" style="1" customWidth="1"/>
    <col min="11567" max="11567" width="27.7109375" style="1" customWidth="1"/>
    <col min="11568" max="11570" width="28.28515625" style="1" customWidth="1"/>
    <col min="11571" max="11571" width="24.7109375" style="1" customWidth="1"/>
    <col min="11572" max="11572" width="24.140625" style="1" customWidth="1"/>
    <col min="11573" max="11575" width="22.28515625" style="1" customWidth="1"/>
    <col min="11576" max="11576" width="22.42578125" style="1" customWidth="1"/>
    <col min="11577" max="11577" width="23.7109375" style="1" customWidth="1"/>
    <col min="11578" max="11580" width="9.28515625" style="1" customWidth="1"/>
    <col min="11581" max="11734" width="9.28515625" style="1"/>
    <col min="11735" max="11735" width="26.28515625" style="1" customWidth="1"/>
    <col min="11736" max="11736" width="45.42578125" style="1" customWidth="1"/>
    <col min="11737" max="11737" width="14.85546875" style="1" customWidth="1"/>
    <col min="11738" max="11741" width="9.28515625" style="1" customWidth="1"/>
    <col min="11742" max="11742" width="0.140625" style="1" customWidth="1"/>
    <col min="11743" max="11743" width="29.42578125" style="1" customWidth="1"/>
    <col min="11744" max="11744" width="24.42578125" style="1" customWidth="1"/>
    <col min="11745" max="11745" width="26.7109375" style="1" customWidth="1"/>
    <col min="11746" max="11746" width="24.85546875" style="1" customWidth="1"/>
    <col min="11747" max="11747" width="21.28515625" style="1" customWidth="1"/>
    <col min="11748" max="11751" width="21.5703125" style="1" customWidth="1"/>
    <col min="11752" max="11752" width="28.28515625" style="1" customWidth="1"/>
    <col min="11753" max="11753" width="33" style="1" customWidth="1"/>
    <col min="11754" max="11754" width="22.85546875" style="1" customWidth="1"/>
    <col min="11755" max="11755" width="22" style="1" customWidth="1"/>
    <col min="11756" max="11756" width="24.7109375" style="1" customWidth="1"/>
    <col min="11757" max="11757" width="28.7109375" style="1" customWidth="1"/>
    <col min="11758" max="11758" width="23.5703125" style="1" customWidth="1"/>
    <col min="11759" max="11759" width="24.28515625" style="1" customWidth="1"/>
    <col min="11760" max="11760" width="23.5703125" style="1" customWidth="1"/>
    <col min="11761" max="11765" width="24.28515625" style="1" customWidth="1"/>
    <col min="11766" max="11766" width="22.7109375" style="1" customWidth="1"/>
    <col min="11767" max="11767" width="21.5703125" style="1" customWidth="1"/>
    <col min="11768" max="11768" width="21.42578125" style="1" customWidth="1"/>
    <col min="11769" max="11769" width="22.28515625" style="1" customWidth="1"/>
    <col min="11770" max="11770" width="22.5703125" style="1" customWidth="1"/>
    <col min="11771" max="11771" width="23.28515625" style="1" customWidth="1"/>
    <col min="11772" max="11773" width="20.5703125" style="1" customWidth="1"/>
    <col min="11774" max="11774" width="21.28515625" style="1" customWidth="1"/>
    <col min="11775" max="11775" width="21.42578125" style="1" customWidth="1"/>
    <col min="11776" max="11776" width="22" style="1" customWidth="1"/>
    <col min="11777" max="11778" width="21.5703125" style="1" customWidth="1"/>
    <col min="11779" max="11779" width="22.28515625" style="1" customWidth="1"/>
    <col min="11780" max="11780" width="25.42578125" style="1" customWidth="1"/>
    <col min="11781" max="11781" width="25.28515625" style="1" customWidth="1"/>
    <col min="11782" max="11782" width="28.7109375" style="1" customWidth="1"/>
    <col min="11783" max="11783" width="22.140625" style="1" customWidth="1"/>
    <col min="11784" max="11784" width="22" style="1" customWidth="1"/>
    <col min="11785" max="11785" width="24.5703125" style="1" customWidth="1"/>
    <col min="11786" max="11786" width="19.7109375" style="1" customWidth="1"/>
    <col min="11787" max="11787" width="29.140625" style="1" customWidth="1"/>
    <col min="11788" max="11788" width="25.140625" style="1" customWidth="1"/>
    <col min="11789" max="11790" width="29.42578125" style="1" customWidth="1"/>
    <col min="11791" max="11792" width="23.7109375" style="1" customWidth="1"/>
    <col min="11793" max="11793" width="26.7109375" style="1" customWidth="1"/>
    <col min="11794" max="11794" width="29.85546875" style="1" customWidth="1"/>
    <col min="11795" max="11797" width="23.28515625" style="1" customWidth="1"/>
    <col min="11798" max="11798" width="23.85546875" style="1" customWidth="1"/>
    <col min="11799" max="11799" width="26.7109375" style="1" customWidth="1"/>
    <col min="11800" max="11800" width="24.5703125" style="1" customWidth="1"/>
    <col min="11801" max="11801" width="26.85546875" style="1" customWidth="1"/>
    <col min="11802" max="11803" width="23.5703125" style="1" customWidth="1"/>
    <col min="11804" max="11804" width="28.7109375" style="1" customWidth="1"/>
    <col min="11805" max="11805" width="34.42578125" style="1" customWidth="1"/>
    <col min="11806" max="11806" width="29.7109375" style="1" customWidth="1"/>
    <col min="11807" max="11807" width="22" style="1" customWidth="1"/>
    <col min="11808" max="11808" width="23.7109375" style="1" customWidth="1"/>
    <col min="11809" max="11809" width="23.5703125" style="1" customWidth="1"/>
    <col min="11810" max="11813" width="22.140625" style="1" customWidth="1"/>
    <col min="11814" max="11814" width="25.28515625" style="1" customWidth="1"/>
    <col min="11815" max="11815" width="45.42578125" style="1" customWidth="1"/>
    <col min="11816" max="11816" width="24.7109375" style="1" customWidth="1"/>
    <col min="11817" max="11817" width="26.42578125" style="1" customWidth="1"/>
    <col min="11818" max="11818" width="29.28515625" style="1" customWidth="1"/>
    <col min="11819" max="11821" width="27.28515625" style="1" customWidth="1"/>
    <col min="11822" max="11822" width="31.7109375" style="1" customWidth="1"/>
    <col min="11823" max="11823" width="27.7109375" style="1" customWidth="1"/>
    <col min="11824" max="11826" width="28.28515625" style="1" customWidth="1"/>
    <col min="11827" max="11827" width="24.7109375" style="1" customWidth="1"/>
    <col min="11828" max="11828" width="24.140625" style="1" customWidth="1"/>
    <col min="11829" max="11831" width="22.28515625" style="1" customWidth="1"/>
    <col min="11832" max="11832" width="22.42578125" style="1" customWidth="1"/>
    <col min="11833" max="11833" width="23.7109375" style="1" customWidth="1"/>
    <col min="11834" max="11836" width="9.28515625" style="1" customWidth="1"/>
    <col min="11837" max="11990" width="9.28515625" style="1"/>
    <col min="11991" max="11991" width="26.28515625" style="1" customWidth="1"/>
    <col min="11992" max="11992" width="45.42578125" style="1" customWidth="1"/>
    <col min="11993" max="11993" width="14.85546875" style="1" customWidth="1"/>
    <col min="11994" max="11997" width="9.28515625" style="1" customWidth="1"/>
    <col min="11998" max="11998" width="0.140625" style="1" customWidth="1"/>
    <col min="11999" max="11999" width="29.42578125" style="1" customWidth="1"/>
    <col min="12000" max="12000" width="24.42578125" style="1" customWidth="1"/>
    <col min="12001" max="12001" width="26.7109375" style="1" customWidth="1"/>
    <col min="12002" max="12002" width="24.85546875" style="1" customWidth="1"/>
    <col min="12003" max="12003" width="21.28515625" style="1" customWidth="1"/>
    <col min="12004" max="12007" width="21.5703125" style="1" customWidth="1"/>
    <col min="12008" max="12008" width="28.28515625" style="1" customWidth="1"/>
    <col min="12009" max="12009" width="33" style="1" customWidth="1"/>
    <col min="12010" max="12010" width="22.85546875" style="1" customWidth="1"/>
    <col min="12011" max="12011" width="22" style="1" customWidth="1"/>
    <col min="12012" max="12012" width="24.7109375" style="1" customWidth="1"/>
    <col min="12013" max="12013" width="28.7109375" style="1" customWidth="1"/>
    <col min="12014" max="12014" width="23.5703125" style="1" customWidth="1"/>
    <col min="12015" max="12015" width="24.28515625" style="1" customWidth="1"/>
    <col min="12016" max="12016" width="23.5703125" style="1" customWidth="1"/>
    <col min="12017" max="12021" width="24.28515625" style="1" customWidth="1"/>
    <col min="12022" max="12022" width="22.7109375" style="1" customWidth="1"/>
    <col min="12023" max="12023" width="21.5703125" style="1" customWidth="1"/>
    <col min="12024" max="12024" width="21.42578125" style="1" customWidth="1"/>
    <col min="12025" max="12025" width="22.28515625" style="1" customWidth="1"/>
    <col min="12026" max="12026" width="22.5703125" style="1" customWidth="1"/>
    <col min="12027" max="12027" width="23.28515625" style="1" customWidth="1"/>
    <col min="12028" max="12029" width="20.5703125" style="1" customWidth="1"/>
    <col min="12030" max="12030" width="21.28515625" style="1" customWidth="1"/>
    <col min="12031" max="12031" width="21.42578125" style="1" customWidth="1"/>
    <col min="12032" max="12032" width="22" style="1" customWidth="1"/>
    <col min="12033" max="12034" width="21.5703125" style="1" customWidth="1"/>
    <col min="12035" max="12035" width="22.28515625" style="1" customWidth="1"/>
    <col min="12036" max="12036" width="25.42578125" style="1" customWidth="1"/>
    <col min="12037" max="12037" width="25.28515625" style="1" customWidth="1"/>
    <col min="12038" max="12038" width="28.7109375" style="1" customWidth="1"/>
    <col min="12039" max="12039" width="22.140625" style="1" customWidth="1"/>
    <col min="12040" max="12040" width="22" style="1" customWidth="1"/>
    <col min="12041" max="12041" width="24.5703125" style="1" customWidth="1"/>
    <col min="12042" max="12042" width="19.7109375" style="1" customWidth="1"/>
    <col min="12043" max="12043" width="29.140625" style="1" customWidth="1"/>
    <col min="12044" max="12044" width="25.140625" style="1" customWidth="1"/>
    <col min="12045" max="12046" width="29.42578125" style="1" customWidth="1"/>
    <col min="12047" max="12048" width="23.7109375" style="1" customWidth="1"/>
    <col min="12049" max="12049" width="26.7109375" style="1" customWidth="1"/>
    <col min="12050" max="12050" width="29.85546875" style="1" customWidth="1"/>
    <col min="12051" max="12053" width="23.28515625" style="1" customWidth="1"/>
    <col min="12054" max="12054" width="23.85546875" style="1" customWidth="1"/>
    <col min="12055" max="12055" width="26.7109375" style="1" customWidth="1"/>
    <col min="12056" max="12056" width="24.5703125" style="1" customWidth="1"/>
    <col min="12057" max="12057" width="26.85546875" style="1" customWidth="1"/>
    <col min="12058" max="12059" width="23.5703125" style="1" customWidth="1"/>
    <col min="12060" max="12060" width="28.7109375" style="1" customWidth="1"/>
    <col min="12061" max="12061" width="34.42578125" style="1" customWidth="1"/>
    <col min="12062" max="12062" width="29.7109375" style="1" customWidth="1"/>
    <col min="12063" max="12063" width="22" style="1" customWidth="1"/>
    <col min="12064" max="12064" width="23.7109375" style="1" customWidth="1"/>
    <col min="12065" max="12065" width="23.5703125" style="1" customWidth="1"/>
    <col min="12066" max="12069" width="22.140625" style="1" customWidth="1"/>
    <col min="12070" max="12070" width="25.28515625" style="1" customWidth="1"/>
    <col min="12071" max="12071" width="45.42578125" style="1" customWidth="1"/>
    <col min="12072" max="12072" width="24.7109375" style="1" customWidth="1"/>
    <col min="12073" max="12073" width="26.42578125" style="1" customWidth="1"/>
    <col min="12074" max="12074" width="29.28515625" style="1" customWidth="1"/>
    <col min="12075" max="12077" width="27.28515625" style="1" customWidth="1"/>
    <col min="12078" max="12078" width="31.7109375" style="1" customWidth="1"/>
    <col min="12079" max="12079" width="27.7109375" style="1" customWidth="1"/>
    <col min="12080" max="12082" width="28.28515625" style="1" customWidth="1"/>
    <col min="12083" max="12083" width="24.7109375" style="1" customWidth="1"/>
    <col min="12084" max="12084" width="24.140625" style="1" customWidth="1"/>
    <col min="12085" max="12087" width="22.28515625" style="1" customWidth="1"/>
    <col min="12088" max="12088" width="22.42578125" style="1" customWidth="1"/>
    <col min="12089" max="12089" width="23.7109375" style="1" customWidth="1"/>
    <col min="12090" max="12092" width="9.28515625" style="1" customWidth="1"/>
    <col min="12093" max="12246" width="9.28515625" style="1"/>
    <col min="12247" max="12247" width="26.28515625" style="1" customWidth="1"/>
    <col min="12248" max="12248" width="45.42578125" style="1" customWidth="1"/>
    <col min="12249" max="12249" width="14.85546875" style="1" customWidth="1"/>
    <col min="12250" max="12253" width="9.28515625" style="1" customWidth="1"/>
    <col min="12254" max="12254" width="0.140625" style="1" customWidth="1"/>
    <col min="12255" max="12255" width="29.42578125" style="1" customWidth="1"/>
    <col min="12256" max="12256" width="24.42578125" style="1" customWidth="1"/>
    <col min="12257" max="12257" width="26.7109375" style="1" customWidth="1"/>
    <col min="12258" max="12258" width="24.85546875" style="1" customWidth="1"/>
    <col min="12259" max="12259" width="21.28515625" style="1" customWidth="1"/>
    <col min="12260" max="12263" width="21.5703125" style="1" customWidth="1"/>
    <col min="12264" max="12264" width="28.28515625" style="1" customWidth="1"/>
    <col min="12265" max="12265" width="33" style="1" customWidth="1"/>
    <col min="12266" max="12266" width="22.85546875" style="1" customWidth="1"/>
    <col min="12267" max="12267" width="22" style="1" customWidth="1"/>
    <col min="12268" max="12268" width="24.7109375" style="1" customWidth="1"/>
    <col min="12269" max="12269" width="28.7109375" style="1" customWidth="1"/>
    <col min="12270" max="12270" width="23.5703125" style="1" customWidth="1"/>
    <col min="12271" max="12271" width="24.28515625" style="1" customWidth="1"/>
    <col min="12272" max="12272" width="23.5703125" style="1" customWidth="1"/>
    <col min="12273" max="12277" width="24.28515625" style="1" customWidth="1"/>
    <col min="12278" max="12278" width="22.7109375" style="1" customWidth="1"/>
    <col min="12279" max="12279" width="21.5703125" style="1" customWidth="1"/>
    <col min="12280" max="12280" width="21.42578125" style="1" customWidth="1"/>
    <col min="12281" max="12281" width="22.28515625" style="1" customWidth="1"/>
    <col min="12282" max="12282" width="22.5703125" style="1" customWidth="1"/>
    <col min="12283" max="12283" width="23.28515625" style="1" customWidth="1"/>
    <col min="12284" max="12285" width="20.5703125" style="1" customWidth="1"/>
    <col min="12286" max="12286" width="21.28515625" style="1" customWidth="1"/>
    <col min="12287" max="12287" width="21.42578125" style="1" customWidth="1"/>
    <col min="12288" max="12288" width="22" style="1" customWidth="1"/>
    <col min="12289" max="12290" width="21.5703125" style="1" customWidth="1"/>
    <col min="12291" max="12291" width="22.28515625" style="1" customWidth="1"/>
    <col min="12292" max="12292" width="25.42578125" style="1" customWidth="1"/>
    <col min="12293" max="12293" width="25.28515625" style="1" customWidth="1"/>
    <col min="12294" max="12294" width="28.7109375" style="1" customWidth="1"/>
    <col min="12295" max="12295" width="22.140625" style="1" customWidth="1"/>
    <col min="12296" max="12296" width="22" style="1" customWidth="1"/>
    <col min="12297" max="12297" width="24.5703125" style="1" customWidth="1"/>
    <col min="12298" max="12298" width="19.7109375" style="1" customWidth="1"/>
    <col min="12299" max="12299" width="29.140625" style="1" customWidth="1"/>
    <col min="12300" max="12300" width="25.140625" style="1" customWidth="1"/>
    <col min="12301" max="12302" width="29.42578125" style="1" customWidth="1"/>
    <col min="12303" max="12304" width="23.7109375" style="1" customWidth="1"/>
    <col min="12305" max="12305" width="26.7109375" style="1" customWidth="1"/>
    <col min="12306" max="12306" width="29.85546875" style="1" customWidth="1"/>
    <col min="12307" max="12309" width="23.28515625" style="1" customWidth="1"/>
    <col min="12310" max="12310" width="23.85546875" style="1" customWidth="1"/>
    <col min="12311" max="12311" width="26.7109375" style="1" customWidth="1"/>
    <col min="12312" max="12312" width="24.5703125" style="1" customWidth="1"/>
    <col min="12313" max="12313" width="26.85546875" style="1" customWidth="1"/>
    <col min="12314" max="12315" width="23.5703125" style="1" customWidth="1"/>
    <col min="12316" max="12316" width="28.7109375" style="1" customWidth="1"/>
    <col min="12317" max="12317" width="34.42578125" style="1" customWidth="1"/>
    <col min="12318" max="12318" width="29.7109375" style="1" customWidth="1"/>
    <col min="12319" max="12319" width="22" style="1" customWidth="1"/>
    <col min="12320" max="12320" width="23.7109375" style="1" customWidth="1"/>
    <col min="12321" max="12321" width="23.5703125" style="1" customWidth="1"/>
    <col min="12322" max="12325" width="22.140625" style="1" customWidth="1"/>
    <col min="12326" max="12326" width="25.28515625" style="1" customWidth="1"/>
    <col min="12327" max="12327" width="45.42578125" style="1" customWidth="1"/>
    <col min="12328" max="12328" width="24.7109375" style="1" customWidth="1"/>
    <col min="12329" max="12329" width="26.42578125" style="1" customWidth="1"/>
    <col min="12330" max="12330" width="29.28515625" style="1" customWidth="1"/>
    <col min="12331" max="12333" width="27.28515625" style="1" customWidth="1"/>
    <col min="12334" max="12334" width="31.7109375" style="1" customWidth="1"/>
    <col min="12335" max="12335" width="27.7109375" style="1" customWidth="1"/>
    <col min="12336" max="12338" width="28.28515625" style="1" customWidth="1"/>
    <col min="12339" max="12339" width="24.7109375" style="1" customWidth="1"/>
    <col min="12340" max="12340" width="24.140625" style="1" customWidth="1"/>
    <col min="12341" max="12343" width="22.28515625" style="1" customWidth="1"/>
    <col min="12344" max="12344" width="22.42578125" style="1" customWidth="1"/>
    <col min="12345" max="12345" width="23.7109375" style="1" customWidth="1"/>
    <col min="12346" max="12348" width="9.28515625" style="1" customWidth="1"/>
    <col min="12349" max="12502" width="9.28515625" style="1"/>
    <col min="12503" max="12503" width="26.28515625" style="1" customWidth="1"/>
    <col min="12504" max="12504" width="45.42578125" style="1" customWidth="1"/>
    <col min="12505" max="12505" width="14.85546875" style="1" customWidth="1"/>
    <col min="12506" max="12509" width="9.28515625" style="1" customWidth="1"/>
    <col min="12510" max="12510" width="0.140625" style="1" customWidth="1"/>
    <col min="12511" max="12511" width="29.42578125" style="1" customWidth="1"/>
    <col min="12512" max="12512" width="24.42578125" style="1" customWidth="1"/>
    <col min="12513" max="12513" width="26.7109375" style="1" customWidth="1"/>
    <col min="12514" max="12514" width="24.85546875" style="1" customWidth="1"/>
    <col min="12515" max="12515" width="21.28515625" style="1" customWidth="1"/>
    <col min="12516" max="12519" width="21.5703125" style="1" customWidth="1"/>
    <col min="12520" max="12520" width="28.28515625" style="1" customWidth="1"/>
    <col min="12521" max="12521" width="33" style="1" customWidth="1"/>
    <col min="12522" max="12522" width="22.85546875" style="1" customWidth="1"/>
    <col min="12523" max="12523" width="22" style="1" customWidth="1"/>
    <col min="12524" max="12524" width="24.7109375" style="1" customWidth="1"/>
    <col min="12525" max="12525" width="28.7109375" style="1" customWidth="1"/>
    <col min="12526" max="12526" width="23.5703125" style="1" customWidth="1"/>
    <col min="12527" max="12527" width="24.28515625" style="1" customWidth="1"/>
    <col min="12528" max="12528" width="23.5703125" style="1" customWidth="1"/>
    <col min="12529" max="12533" width="24.28515625" style="1" customWidth="1"/>
    <col min="12534" max="12534" width="22.7109375" style="1" customWidth="1"/>
    <col min="12535" max="12535" width="21.5703125" style="1" customWidth="1"/>
    <col min="12536" max="12536" width="21.42578125" style="1" customWidth="1"/>
    <col min="12537" max="12537" width="22.28515625" style="1" customWidth="1"/>
    <col min="12538" max="12538" width="22.5703125" style="1" customWidth="1"/>
    <col min="12539" max="12539" width="23.28515625" style="1" customWidth="1"/>
    <col min="12540" max="12541" width="20.5703125" style="1" customWidth="1"/>
    <col min="12542" max="12542" width="21.28515625" style="1" customWidth="1"/>
    <col min="12543" max="12543" width="21.42578125" style="1" customWidth="1"/>
    <col min="12544" max="12544" width="22" style="1" customWidth="1"/>
    <col min="12545" max="12546" width="21.5703125" style="1" customWidth="1"/>
    <col min="12547" max="12547" width="22.28515625" style="1" customWidth="1"/>
    <col min="12548" max="12548" width="25.42578125" style="1" customWidth="1"/>
    <col min="12549" max="12549" width="25.28515625" style="1" customWidth="1"/>
    <col min="12550" max="12550" width="28.7109375" style="1" customWidth="1"/>
    <col min="12551" max="12551" width="22.140625" style="1" customWidth="1"/>
    <col min="12552" max="12552" width="22" style="1" customWidth="1"/>
    <col min="12553" max="12553" width="24.5703125" style="1" customWidth="1"/>
    <col min="12554" max="12554" width="19.7109375" style="1" customWidth="1"/>
    <col min="12555" max="12555" width="29.140625" style="1" customWidth="1"/>
    <col min="12556" max="12556" width="25.140625" style="1" customWidth="1"/>
    <col min="12557" max="12558" width="29.42578125" style="1" customWidth="1"/>
    <col min="12559" max="12560" width="23.7109375" style="1" customWidth="1"/>
    <col min="12561" max="12561" width="26.7109375" style="1" customWidth="1"/>
    <col min="12562" max="12562" width="29.85546875" style="1" customWidth="1"/>
    <col min="12563" max="12565" width="23.28515625" style="1" customWidth="1"/>
    <col min="12566" max="12566" width="23.85546875" style="1" customWidth="1"/>
    <col min="12567" max="12567" width="26.7109375" style="1" customWidth="1"/>
    <col min="12568" max="12568" width="24.5703125" style="1" customWidth="1"/>
    <col min="12569" max="12569" width="26.85546875" style="1" customWidth="1"/>
    <col min="12570" max="12571" width="23.5703125" style="1" customWidth="1"/>
    <col min="12572" max="12572" width="28.7109375" style="1" customWidth="1"/>
    <col min="12573" max="12573" width="34.42578125" style="1" customWidth="1"/>
    <col min="12574" max="12574" width="29.7109375" style="1" customWidth="1"/>
    <col min="12575" max="12575" width="22" style="1" customWidth="1"/>
    <col min="12576" max="12576" width="23.7109375" style="1" customWidth="1"/>
    <col min="12577" max="12577" width="23.5703125" style="1" customWidth="1"/>
    <col min="12578" max="12581" width="22.140625" style="1" customWidth="1"/>
    <col min="12582" max="12582" width="25.28515625" style="1" customWidth="1"/>
    <col min="12583" max="12583" width="45.42578125" style="1" customWidth="1"/>
    <col min="12584" max="12584" width="24.7109375" style="1" customWidth="1"/>
    <col min="12585" max="12585" width="26.42578125" style="1" customWidth="1"/>
    <col min="12586" max="12586" width="29.28515625" style="1" customWidth="1"/>
    <col min="12587" max="12589" width="27.28515625" style="1" customWidth="1"/>
    <col min="12590" max="12590" width="31.7109375" style="1" customWidth="1"/>
    <col min="12591" max="12591" width="27.7109375" style="1" customWidth="1"/>
    <col min="12592" max="12594" width="28.28515625" style="1" customWidth="1"/>
    <col min="12595" max="12595" width="24.7109375" style="1" customWidth="1"/>
    <col min="12596" max="12596" width="24.140625" style="1" customWidth="1"/>
    <col min="12597" max="12599" width="22.28515625" style="1" customWidth="1"/>
    <col min="12600" max="12600" width="22.42578125" style="1" customWidth="1"/>
    <col min="12601" max="12601" width="23.7109375" style="1" customWidth="1"/>
    <col min="12602" max="12604" width="9.28515625" style="1" customWidth="1"/>
    <col min="12605" max="12758" width="9.28515625" style="1"/>
    <col min="12759" max="12759" width="26.28515625" style="1" customWidth="1"/>
    <col min="12760" max="12760" width="45.42578125" style="1" customWidth="1"/>
    <col min="12761" max="12761" width="14.85546875" style="1" customWidth="1"/>
    <col min="12762" max="12765" width="9.28515625" style="1" customWidth="1"/>
    <col min="12766" max="12766" width="0.140625" style="1" customWidth="1"/>
    <col min="12767" max="12767" width="29.42578125" style="1" customWidth="1"/>
    <col min="12768" max="12768" width="24.42578125" style="1" customWidth="1"/>
    <col min="12769" max="12769" width="26.7109375" style="1" customWidth="1"/>
    <col min="12770" max="12770" width="24.85546875" style="1" customWidth="1"/>
    <col min="12771" max="12771" width="21.28515625" style="1" customWidth="1"/>
    <col min="12772" max="12775" width="21.5703125" style="1" customWidth="1"/>
    <col min="12776" max="12776" width="28.28515625" style="1" customWidth="1"/>
    <col min="12777" max="12777" width="33" style="1" customWidth="1"/>
    <col min="12778" max="12778" width="22.85546875" style="1" customWidth="1"/>
    <col min="12779" max="12779" width="22" style="1" customWidth="1"/>
    <col min="12780" max="12780" width="24.7109375" style="1" customWidth="1"/>
    <col min="12781" max="12781" width="28.7109375" style="1" customWidth="1"/>
    <col min="12782" max="12782" width="23.5703125" style="1" customWidth="1"/>
    <col min="12783" max="12783" width="24.28515625" style="1" customWidth="1"/>
    <col min="12784" max="12784" width="23.5703125" style="1" customWidth="1"/>
    <col min="12785" max="12789" width="24.28515625" style="1" customWidth="1"/>
    <col min="12790" max="12790" width="22.7109375" style="1" customWidth="1"/>
    <col min="12791" max="12791" width="21.5703125" style="1" customWidth="1"/>
    <col min="12792" max="12792" width="21.42578125" style="1" customWidth="1"/>
    <col min="12793" max="12793" width="22.28515625" style="1" customWidth="1"/>
    <col min="12794" max="12794" width="22.5703125" style="1" customWidth="1"/>
    <col min="12795" max="12795" width="23.28515625" style="1" customWidth="1"/>
    <col min="12796" max="12797" width="20.5703125" style="1" customWidth="1"/>
    <col min="12798" max="12798" width="21.28515625" style="1" customWidth="1"/>
    <col min="12799" max="12799" width="21.42578125" style="1" customWidth="1"/>
    <col min="12800" max="12800" width="22" style="1" customWidth="1"/>
    <col min="12801" max="12802" width="21.5703125" style="1" customWidth="1"/>
    <col min="12803" max="12803" width="22.28515625" style="1" customWidth="1"/>
    <col min="12804" max="12804" width="25.42578125" style="1" customWidth="1"/>
    <col min="12805" max="12805" width="25.28515625" style="1" customWidth="1"/>
    <col min="12806" max="12806" width="28.7109375" style="1" customWidth="1"/>
    <col min="12807" max="12807" width="22.140625" style="1" customWidth="1"/>
    <col min="12808" max="12808" width="22" style="1" customWidth="1"/>
    <col min="12809" max="12809" width="24.5703125" style="1" customWidth="1"/>
    <col min="12810" max="12810" width="19.7109375" style="1" customWidth="1"/>
    <col min="12811" max="12811" width="29.140625" style="1" customWidth="1"/>
    <col min="12812" max="12812" width="25.140625" style="1" customWidth="1"/>
    <col min="12813" max="12814" width="29.42578125" style="1" customWidth="1"/>
    <col min="12815" max="12816" width="23.7109375" style="1" customWidth="1"/>
    <col min="12817" max="12817" width="26.7109375" style="1" customWidth="1"/>
    <col min="12818" max="12818" width="29.85546875" style="1" customWidth="1"/>
    <col min="12819" max="12821" width="23.28515625" style="1" customWidth="1"/>
    <col min="12822" max="12822" width="23.85546875" style="1" customWidth="1"/>
    <col min="12823" max="12823" width="26.7109375" style="1" customWidth="1"/>
    <col min="12824" max="12824" width="24.5703125" style="1" customWidth="1"/>
    <col min="12825" max="12825" width="26.85546875" style="1" customWidth="1"/>
    <col min="12826" max="12827" width="23.5703125" style="1" customWidth="1"/>
    <col min="12828" max="12828" width="28.7109375" style="1" customWidth="1"/>
    <col min="12829" max="12829" width="34.42578125" style="1" customWidth="1"/>
    <col min="12830" max="12830" width="29.7109375" style="1" customWidth="1"/>
    <col min="12831" max="12831" width="22" style="1" customWidth="1"/>
    <col min="12832" max="12832" width="23.7109375" style="1" customWidth="1"/>
    <col min="12833" max="12833" width="23.5703125" style="1" customWidth="1"/>
    <col min="12834" max="12837" width="22.140625" style="1" customWidth="1"/>
    <col min="12838" max="12838" width="25.28515625" style="1" customWidth="1"/>
    <col min="12839" max="12839" width="45.42578125" style="1" customWidth="1"/>
    <col min="12840" max="12840" width="24.7109375" style="1" customWidth="1"/>
    <col min="12841" max="12841" width="26.42578125" style="1" customWidth="1"/>
    <col min="12842" max="12842" width="29.28515625" style="1" customWidth="1"/>
    <col min="12843" max="12845" width="27.28515625" style="1" customWidth="1"/>
    <col min="12846" max="12846" width="31.7109375" style="1" customWidth="1"/>
    <col min="12847" max="12847" width="27.7109375" style="1" customWidth="1"/>
    <col min="12848" max="12850" width="28.28515625" style="1" customWidth="1"/>
    <col min="12851" max="12851" width="24.7109375" style="1" customWidth="1"/>
    <col min="12852" max="12852" width="24.140625" style="1" customWidth="1"/>
    <col min="12853" max="12855" width="22.28515625" style="1" customWidth="1"/>
    <col min="12856" max="12856" width="22.42578125" style="1" customWidth="1"/>
    <col min="12857" max="12857" width="23.7109375" style="1" customWidth="1"/>
    <col min="12858" max="12860" width="9.28515625" style="1" customWidth="1"/>
    <col min="12861" max="13014" width="9.28515625" style="1"/>
    <col min="13015" max="13015" width="26.28515625" style="1" customWidth="1"/>
    <col min="13016" max="13016" width="45.42578125" style="1" customWidth="1"/>
    <col min="13017" max="13017" width="14.85546875" style="1" customWidth="1"/>
    <col min="13018" max="13021" width="9.28515625" style="1" customWidth="1"/>
    <col min="13022" max="13022" width="0.140625" style="1" customWidth="1"/>
    <col min="13023" max="13023" width="29.42578125" style="1" customWidth="1"/>
    <col min="13024" max="13024" width="24.42578125" style="1" customWidth="1"/>
    <col min="13025" max="13025" width="26.7109375" style="1" customWidth="1"/>
    <col min="13026" max="13026" width="24.85546875" style="1" customWidth="1"/>
    <col min="13027" max="13027" width="21.28515625" style="1" customWidth="1"/>
    <col min="13028" max="13031" width="21.5703125" style="1" customWidth="1"/>
    <col min="13032" max="13032" width="28.28515625" style="1" customWidth="1"/>
    <col min="13033" max="13033" width="33" style="1" customWidth="1"/>
    <col min="13034" max="13034" width="22.85546875" style="1" customWidth="1"/>
    <col min="13035" max="13035" width="22" style="1" customWidth="1"/>
    <col min="13036" max="13036" width="24.7109375" style="1" customWidth="1"/>
    <col min="13037" max="13037" width="28.7109375" style="1" customWidth="1"/>
    <col min="13038" max="13038" width="23.5703125" style="1" customWidth="1"/>
    <col min="13039" max="13039" width="24.28515625" style="1" customWidth="1"/>
    <col min="13040" max="13040" width="23.5703125" style="1" customWidth="1"/>
    <col min="13041" max="13045" width="24.28515625" style="1" customWidth="1"/>
    <col min="13046" max="13046" width="22.7109375" style="1" customWidth="1"/>
    <col min="13047" max="13047" width="21.5703125" style="1" customWidth="1"/>
    <col min="13048" max="13048" width="21.42578125" style="1" customWidth="1"/>
    <col min="13049" max="13049" width="22.28515625" style="1" customWidth="1"/>
    <col min="13050" max="13050" width="22.5703125" style="1" customWidth="1"/>
    <col min="13051" max="13051" width="23.28515625" style="1" customWidth="1"/>
    <col min="13052" max="13053" width="20.5703125" style="1" customWidth="1"/>
    <col min="13054" max="13054" width="21.28515625" style="1" customWidth="1"/>
    <col min="13055" max="13055" width="21.42578125" style="1" customWidth="1"/>
    <col min="13056" max="13056" width="22" style="1" customWidth="1"/>
    <col min="13057" max="13058" width="21.5703125" style="1" customWidth="1"/>
    <col min="13059" max="13059" width="22.28515625" style="1" customWidth="1"/>
    <col min="13060" max="13060" width="25.42578125" style="1" customWidth="1"/>
    <col min="13061" max="13061" width="25.28515625" style="1" customWidth="1"/>
    <col min="13062" max="13062" width="28.7109375" style="1" customWidth="1"/>
    <col min="13063" max="13063" width="22.140625" style="1" customWidth="1"/>
    <col min="13064" max="13064" width="22" style="1" customWidth="1"/>
    <col min="13065" max="13065" width="24.5703125" style="1" customWidth="1"/>
    <col min="13066" max="13066" width="19.7109375" style="1" customWidth="1"/>
    <col min="13067" max="13067" width="29.140625" style="1" customWidth="1"/>
    <col min="13068" max="13068" width="25.140625" style="1" customWidth="1"/>
    <col min="13069" max="13070" width="29.42578125" style="1" customWidth="1"/>
    <col min="13071" max="13072" width="23.7109375" style="1" customWidth="1"/>
    <col min="13073" max="13073" width="26.7109375" style="1" customWidth="1"/>
    <col min="13074" max="13074" width="29.85546875" style="1" customWidth="1"/>
    <col min="13075" max="13077" width="23.28515625" style="1" customWidth="1"/>
    <col min="13078" max="13078" width="23.85546875" style="1" customWidth="1"/>
    <col min="13079" max="13079" width="26.7109375" style="1" customWidth="1"/>
    <col min="13080" max="13080" width="24.5703125" style="1" customWidth="1"/>
    <col min="13081" max="13081" width="26.85546875" style="1" customWidth="1"/>
    <col min="13082" max="13083" width="23.5703125" style="1" customWidth="1"/>
    <col min="13084" max="13084" width="28.7109375" style="1" customWidth="1"/>
    <col min="13085" max="13085" width="34.42578125" style="1" customWidth="1"/>
    <col min="13086" max="13086" width="29.7109375" style="1" customWidth="1"/>
    <col min="13087" max="13087" width="22" style="1" customWidth="1"/>
    <col min="13088" max="13088" width="23.7109375" style="1" customWidth="1"/>
    <col min="13089" max="13089" width="23.5703125" style="1" customWidth="1"/>
    <col min="13090" max="13093" width="22.140625" style="1" customWidth="1"/>
    <col min="13094" max="13094" width="25.28515625" style="1" customWidth="1"/>
    <col min="13095" max="13095" width="45.42578125" style="1" customWidth="1"/>
    <col min="13096" max="13096" width="24.7109375" style="1" customWidth="1"/>
    <col min="13097" max="13097" width="26.42578125" style="1" customWidth="1"/>
    <col min="13098" max="13098" width="29.28515625" style="1" customWidth="1"/>
    <col min="13099" max="13101" width="27.28515625" style="1" customWidth="1"/>
    <col min="13102" max="13102" width="31.7109375" style="1" customWidth="1"/>
    <col min="13103" max="13103" width="27.7109375" style="1" customWidth="1"/>
    <col min="13104" max="13106" width="28.28515625" style="1" customWidth="1"/>
    <col min="13107" max="13107" width="24.7109375" style="1" customWidth="1"/>
    <col min="13108" max="13108" width="24.140625" style="1" customWidth="1"/>
    <col min="13109" max="13111" width="22.28515625" style="1" customWidth="1"/>
    <col min="13112" max="13112" width="22.42578125" style="1" customWidth="1"/>
    <col min="13113" max="13113" width="23.7109375" style="1" customWidth="1"/>
    <col min="13114" max="13116" width="9.28515625" style="1" customWidth="1"/>
    <col min="13117" max="13270" width="9.28515625" style="1"/>
    <col min="13271" max="13271" width="26.28515625" style="1" customWidth="1"/>
    <col min="13272" max="13272" width="45.42578125" style="1" customWidth="1"/>
    <col min="13273" max="13273" width="14.85546875" style="1" customWidth="1"/>
    <col min="13274" max="13277" width="9.28515625" style="1" customWidth="1"/>
    <col min="13278" max="13278" width="0.140625" style="1" customWidth="1"/>
    <col min="13279" max="13279" width="29.42578125" style="1" customWidth="1"/>
    <col min="13280" max="13280" width="24.42578125" style="1" customWidth="1"/>
    <col min="13281" max="13281" width="26.7109375" style="1" customWidth="1"/>
    <col min="13282" max="13282" width="24.85546875" style="1" customWidth="1"/>
    <col min="13283" max="13283" width="21.28515625" style="1" customWidth="1"/>
    <col min="13284" max="13287" width="21.5703125" style="1" customWidth="1"/>
    <col min="13288" max="13288" width="28.28515625" style="1" customWidth="1"/>
    <col min="13289" max="13289" width="33" style="1" customWidth="1"/>
    <col min="13290" max="13290" width="22.85546875" style="1" customWidth="1"/>
    <col min="13291" max="13291" width="22" style="1" customWidth="1"/>
    <col min="13292" max="13292" width="24.7109375" style="1" customWidth="1"/>
    <col min="13293" max="13293" width="28.7109375" style="1" customWidth="1"/>
    <col min="13294" max="13294" width="23.5703125" style="1" customWidth="1"/>
    <col min="13295" max="13295" width="24.28515625" style="1" customWidth="1"/>
    <col min="13296" max="13296" width="23.5703125" style="1" customWidth="1"/>
    <col min="13297" max="13301" width="24.28515625" style="1" customWidth="1"/>
    <col min="13302" max="13302" width="22.7109375" style="1" customWidth="1"/>
    <col min="13303" max="13303" width="21.5703125" style="1" customWidth="1"/>
    <col min="13304" max="13304" width="21.42578125" style="1" customWidth="1"/>
    <col min="13305" max="13305" width="22.28515625" style="1" customWidth="1"/>
    <col min="13306" max="13306" width="22.5703125" style="1" customWidth="1"/>
    <col min="13307" max="13307" width="23.28515625" style="1" customWidth="1"/>
    <col min="13308" max="13309" width="20.5703125" style="1" customWidth="1"/>
    <col min="13310" max="13310" width="21.28515625" style="1" customWidth="1"/>
    <col min="13311" max="13311" width="21.42578125" style="1" customWidth="1"/>
    <col min="13312" max="13312" width="22" style="1" customWidth="1"/>
    <col min="13313" max="13314" width="21.5703125" style="1" customWidth="1"/>
    <col min="13315" max="13315" width="22.28515625" style="1" customWidth="1"/>
    <col min="13316" max="13316" width="25.42578125" style="1" customWidth="1"/>
    <col min="13317" max="13317" width="25.28515625" style="1" customWidth="1"/>
    <col min="13318" max="13318" width="28.7109375" style="1" customWidth="1"/>
    <col min="13319" max="13319" width="22.140625" style="1" customWidth="1"/>
    <col min="13320" max="13320" width="22" style="1" customWidth="1"/>
    <col min="13321" max="13321" width="24.5703125" style="1" customWidth="1"/>
    <col min="13322" max="13322" width="19.7109375" style="1" customWidth="1"/>
    <col min="13323" max="13323" width="29.140625" style="1" customWidth="1"/>
    <col min="13324" max="13324" width="25.140625" style="1" customWidth="1"/>
    <col min="13325" max="13326" width="29.42578125" style="1" customWidth="1"/>
    <col min="13327" max="13328" width="23.7109375" style="1" customWidth="1"/>
    <col min="13329" max="13329" width="26.7109375" style="1" customWidth="1"/>
    <col min="13330" max="13330" width="29.85546875" style="1" customWidth="1"/>
    <col min="13331" max="13333" width="23.28515625" style="1" customWidth="1"/>
    <col min="13334" max="13334" width="23.85546875" style="1" customWidth="1"/>
    <col min="13335" max="13335" width="26.7109375" style="1" customWidth="1"/>
    <col min="13336" max="13336" width="24.5703125" style="1" customWidth="1"/>
    <col min="13337" max="13337" width="26.85546875" style="1" customWidth="1"/>
    <col min="13338" max="13339" width="23.5703125" style="1" customWidth="1"/>
    <col min="13340" max="13340" width="28.7109375" style="1" customWidth="1"/>
    <col min="13341" max="13341" width="34.42578125" style="1" customWidth="1"/>
    <col min="13342" max="13342" width="29.7109375" style="1" customWidth="1"/>
    <col min="13343" max="13343" width="22" style="1" customWidth="1"/>
    <col min="13344" max="13344" width="23.7109375" style="1" customWidth="1"/>
    <col min="13345" max="13345" width="23.5703125" style="1" customWidth="1"/>
    <col min="13346" max="13349" width="22.140625" style="1" customWidth="1"/>
    <col min="13350" max="13350" width="25.28515625" style="1" customWidth="1"/>
    <col min="13351" max="13351" width="45.42578125" style="1" customWidth="1"/>
    <col min="13352" max="13352" width="24.7109375" style="1" customWidth="1"/>
    <col min="13353" max="13353" width="26.42578125" style="1" customWidth="1"/>
    <col min="13354" max="13354" width="29.28515625" style="1" customWidth="1"/>
    <col min="13355" max="13357" width="27.28515625" style="1" customWidth="1"/>
    <col min="13358" max="13358" width="31.7109375" style="1" customWidth="1"/>
    <col min="13359" max="13359" width="27.7109375" style="1" customWidth="1"/>
    <col min="13360" max="13362" width="28.28515625" style="1" customWidth="1"/>
    <col min="13363" max="13363" width="24.7109375" style="1" customWidth="1"/>
    <col min="13364" max="13364" width="24.140625" style="1" customWidth="1"/>
    <col min="13365" max="13367" width="22.28515625" style="1" customWidth="1"/>
    <col min="13368" max="13368" width="22.42578125" style="1" customWidth="1"/>
    <col min="13369" max="13369" width="23.7109375" style="1" customWidth="1"/>
    <col min="13370" max="13372" width="9.28515625" style="1" customWidth="1"/>
    <col min="13373" max="13526" width="9.28515625" style="1"/>
    <col min="13527" max="13527" width="26.28515625" style="1" customWidth="1"/>
    <col min="13528" max="13528" width="45.42578125" style="1" customWidth="1"/>
    <col min="13529" max="13529" width="14.85546875" style="1" customWidth="1"/>
    <col min="13530" max="13533" width="9.28515625" style="1" customWidth="1"/>
    <col min="13534" max="13534" width="0.140625" style="1" customWidth="1"/>
    <col min="13535" max="13535" width="29.42578125" style="1" customWidth="1"/>
    <col min="13536" max="13536" width="24.42578125" style="1" customWidth="1"/>
    <col min="13537" max="13537" width="26.7109375" style="1" customWidth="1"/>
    <col min="13538" max="13538" width="24.85546875" style="1" customWidth="1"/>
    <col min="13539" max="13539" width="21.28515625" style="1" customWidth="1"/>
    <col min="13540" max="13543" width="21.5703125" style="1" customWidth="1"/>
    <col min="13544" max="13544" width="28.28515625" style="1" customWidth="1"/>
    <col min="13545" max="13545" width="33" style="1" customWidth="1"/>
    <col min="13546" max="13546" width="22.85546875" style="1" customWidth="1"/>
    <col min="13547" max="13547" width="22" style="1" customWidth="1"/>
    <col min="13548" max="13548" width="24.7109375" style="1" customWidth="1"/>
    <col min="13549" max="13549" width="28.7109375" style="1" customWidth="1"/>
    <col min="13550" max="13550" width="23.5703125" style="1" customWidth="1"/>
    <col min="13551" max="13551" width="24.28515625" style="1" customWidth="1"/>
    <col min="13552" max="13552" width="23.5703125" style="1" customWidth="1"/>
    <col min="13553" max="13557" width="24.28515625" style="1" customWidth="1"/>
    <col min="13558" max="13558" width="22.7109375" style="1" customWidth="1"/>
    <col min="13559" max="13559" width="21.5703125" style="1" customWidth="1"/>
    <col min="13560" max="13560" width="21.42578125" style="1" customWidth="1"/>
    <col min="13561" max="13561" width="22.28515625" style="1" customWidth="1"/>
    <col min="13562" max="13562" width="22.5703125" style="1" customWidth="1"/>
    <col min="13563" max="13563" width="23.28515625" style="1" customWidth="1"/>
    <col min="13564" max="13565" width="20.5703125" style="1" customWidth="1"/>
    <col min="13566" max="13566" width="21.28515625" style="1" customWidth="1"/>
    <col min="13567" max="13567" width="21.42578125" style="1" customWidth="1"/>
    <col min="13568" max="13568" width="22" style="1" customWidth="1"/>
    <col min="13569" max="13570" width="21.5703125" style="1" customWidth="1"/>
    <col min="13571" max="13571" width="22.28515625" style="1" customWidth="1"/>
    <col min="13572" max="13572" width="25.42578125" style="1" customWidth="1"/>
    <col min="13573" max="13573" width="25.28515625" style="1" customWidth="1"/>
    <col min="13574" max="13574" width="28.7109375" style="1" customWidth="1"/>
    <col min="13575" max="13575" width="22.140625" style="1" customWidth="1"/>
    <col min="13576" max="13576" width="22" style="1" customWidth="1"/>
    <col min="13577" max="13577" width="24.5703125" style="1" customWidth="1"/>
    <col min="13578" max="13578" width="19.7109375" style="1" customWidth="1"/>
    <col min="13579" max="13579" width="29.140625" style="1" customWidth="1"/>
    <col min="13580" max="13580" width="25.140625" style="1" customWidth="1"/>
    <col min="13581" max="13582" width="29.42578125" style="1" customWidth="1"/>
    <col min="13583" max="13584" width="23.7109375" style="1" customWidth="1"/>
    <col min="13585" max="13585" width="26.7109375" style="1" customWidth="1"/>
    <col min="13586" max="13586" width="29.85546875" style="1" customWidth="1"/>
    <col min="13587" max="13589" width="23.28515625" style="1" customWidth="1"/>
    <col min="13590" max="13590" width="23.85546875" style="1" customWidth="1"/>
    <col min="13591" max="13591" width="26.7109375" style="1" customWidth="1"/>
    <col min="13592" max="13592" width="24.5703125" style="1" customWidth="1"/>
    <col min="13593" max="13593" width="26.85546875" style="1" customWidth="1"/>
    <col min="13594" max="13595" width="23.5703125" style="1" customWidth="1"/>
    <col min="13596" max="13596" width="28.7109375" style="1" customWidth="1"/>
    <col min="13597" max="13597" width="34.42578125" style="1" customWidth="1"/>
    <col min="13598" max="13598" width="29.7109375" style="1" customWidth="1"/>
    <col min="13599" max="13599" width="22" style="1" customWidth="1"/>
    <col min="13600" max="13600" width="23.7109375" style="1" customWidth="1"/>
    <col min="13601" max="13601" width="23.5703125" style="1" customWidth="1"/>
    <col min="13602" max="13605" width="22.140625" style="1" customWidth="1"/>
    <col min="13606" max="13606" width="25.28515625" style="1" customWidth="1"/>
    <col min="13607" max="13607" width="45.42578125" style="1" customWidth="1"/>
    <col min="13608" max="13608" width="24.7109375" style="1" customWidth="1"/>
    <col min="13609" max="13609" width="26.42578125" style="1" customWidth="1"/>
    <col min="13610" max="13610" width="29.28515625" style="1" customWidth="1"/>
    <col min="13611" max="13613" width="27.28515625" style="1" customWidth="1"/>
    <col min="13614" max="13614" width="31.7109375" style="1" customWidth="1"/>
    <col min="13615" max="13615" width="27.7109375" style="1" customWidth="1"/>
    <col min="13616" max="13618" width="28.28515625" style="1" customWidth="1"/>
    <col min="13619" max="13619" width="24.7109375" style="1" customWidth="1"/>
    <col min="13620" max="13620" width="24.140625" style="1" customWidth="1"/>
    <col min="13621" max="13623" width="22.28515625" style="1" customWidth="1"/>
    <col min="13624" max="13624" width="22.42578125" style="1" customWidth="1"/>
    <col min="13625" max="13625" width="23.7109375" style="1" customWidth="1"/>
    <col min="13626" max="13628" width="9.28515625" style="1" customWidth="1"/>
    <col min="13629" max="13782" width="9.28515625" style="1"/>
    <col min="13783" max="13783" width="26.28515625" style="1" customWidth="1"/>
    <col min="13784" max="13784" width="45.42578125" style="1" customWidth="1"/>
    <col min="13785" max="13785" width="14.85546875" style="1" customWidth="1"/>
    <col min="13786" max="13789" width="9.28515625" style="1" customWidth="1"/>
    <col min="13790" max="13790" width="0.140625" style="1" customWidth="1"/>
    <col min="13791" max="13791" width="29.42578125" style="1" customWidth="1"/>
    <col min="13792" max="13792" width="24.42578125" style="1" customWidth="1"/>
    <col min="13793" max="13793" width="26.7109375" style="1" customWidth="1"/>
    <col min="13794" max="13794" width="24.85546875" style="1" customWidth="1"/>
    <col min="13795" max="13795" width="21.28515625" style="1" customWidth="1"/>
    <col min="13796" max="13799" width="21.5703125" style="1" customWidth="1"/>
    <col min="13800" max="13800" width="28.28515625" style="1" customWidth="1"/>
    <col min="13801" max="13801" width="33" style="1" customWidth="1"/>
    <col min="13802" max="13802" width="22.85546875" style="1" customWidth="1"/>
    <col min="13803" max="13803" width="22" style="1" customWidth="1"/>
    <col min="13804" max="13804" width="24.7109375" style="1" customWidth="1"/>
    <col min="13805" max="13805" width="28.7109375" style="1" customWidth="1"/>
    <col min="13806" max="13806" width="23.5703125" style="1" customWidth="1"/>
    <col min="13807" max="13807" width="24.28515625" style="1" customWidth="1"/>
    <col min="13808" max="13808" width="23.5703125" style="1" customWidth="1"/>
    <col min="13809" max="13813" width="24.28515625" style="1" customWidth="1"/>
    <col min="13814" max="13814" width="22.7109375" style="1" customWidth="1"/>
    <col min="13815" max="13815" width="21.5703125" style="1" customWidth="1"/>
    <col min="13816" max="13816" width="21.42578125" style="1" customWidth="1"/>
    <col min="13817" max="13817" width="22.28515625" style="1" customWidth="1"/>
    <col min="13818" max="13818" width="22.5703125" style="1" customWidth="1"/>
    <col min="13819" max="13819" width="23.28515625" style="1" customWidth="1"/>
    <col min="13820" max="13821" width="20.5703125" style="1" customWidth="1"/>
    <col min="13822" max="13822" width="21.28515625" style="1" customWidth="1"/>
    <col min="13823" max="13823" width="21.42578125" style="1" customWidth="1"/>
    <col min="13824" max="13824" width="22" style="1" customWidth="1"/>
    <col min="13825" max="13826" width="21.5703125" style="1" customWidth="1"/>
    <col min="13827" max="13827" width="22.28515625" style="1" customWidth="1"/>
    <col min="13828" max="13828" width="25.42578125" style="1" customWidth="1"/>
    <col min="13829" max="13829" width="25.28515625" style="1" customWidth="1"/>
    <col min="13830" max="13830" width="28.7109375" style="1" customWidth="1"/>
    <col min="13831" max="13831" width="22.140625" style="1" customWidth="1"/>
    <col min="13832" max="13832" width="22" style="1" customWidth="1"/>
    <col min="13833" max="13833" width="24.5703125" style="1" customWidth="1"/>
    <col min="13834" max="13834" width="19.7109375" style="1" customWidth="1"/>
    <col min="13835" max="13835" width="29.140625" style="1" customWidth="1"/>
    <col min="13836" max="13836" width="25.140625" style="1" customWidth="1"/>
    <col min="13837" max="13838" width="29.42578125" style="1" customWidth="1"/>
    <col min="13839" max="13840" width="23.7109375" style="1" customWidth="1"/>
    <col min="13841" max="13841" width="26.7109375" style="1" customWidth="1"/>
    <col min="13842" max="13842" width="29.85546875" style="1" customWidth="1"/>
    <col min="13843" max="13845" width="23.28515625" style="1" customWidth="1"/>
    <col min="13846" max="13846" width="23.85546875" style="1" customWidth="1"/>
    <col min="13847" max="13847" width="26.7109375" style="1" customWidth="1"/>
    <col min="13848" max="13848" width="24.5703125" style="1" customWidth="1"/>
    <col min="13849" max="13849" width="26.85546875" style="1" customWidth="1"/>
    <col min="13850" max="13851" width="23.5703125" style="1" customWidth="1"/>
    <col min="13852" max="13852" width="28.7109375" style="1" customWidth="1"/>
    <col min="13853" max="13853" width="34.42578125" style="1" customWidth="1"/>
    <col min="13854" max="13854" width="29.7109375" style="1" customWidth="1"/>
    <col min="13855" max="13855" width="22" style="1" customWidth="1"/>
    <col min="13856" max="13856" width="23.7109375" style="1" customWidth="1"/>
    <col min="13857" max="13857" width="23.5703125" style="1" customWidth="1"/>
    <col min="13858" max="13861" width="22.140625" style="1" customWidth="1"/>
    <col min="13862" max="13862" width="25.28515625" style="1" customWidth="1"/>
    <col min="13863" max="13863" width="45.42578125" style="1" customWidth="1"/>
    <col min="13864" max="13864" width="24.7109375" style="1" customWidth="1"/>
    <col min="13865" max="13865" width="26.42578125" style="1" customWidth="1"/>
    <col min="13866" max="13866" width="29.28515625" style="1" customWidth="1"/>
    <col min="13867" max="13869" width="27.28515625" style="1" customWidth="1"/>
    <col min="13870" max="13870" width="31.7109375" style="1" customWidth="1"/>
    <col min="13871" max="13871" width="27.7109375" style="1" customWidth="1"/>
    <col min="13872" max="13874" width="28.28515625" style="1" customWidth="1"/>
    <col min="13875" max="13875" width="24.7109375" style="1" customWidth="1"/>
    <col min="13876" max="13876" width="24.140625" style="1" customWidth="1"/>
    <col min="13877" max="13879" width="22.28515625" style="1" customWidth="1"/>
    <col min="13880" max="13880" width="22.42578125" style="1" customWidth="1"/>
    <col min="13881" max="13881" width="23.7109375" style="1" customWidth="1"/>
    <col min="13882" max="13884" width="9.28515625" style="1" customWidth="1"/>
    <col min="13885" max="14038" width="9.28515625" style="1"/>
    <col min="14039" max="14039" width="26.28515625" style="1" customWidth="1"/>
    <col min="14040" max="14040" width="45.42578125" style="1" customWidth="1"/>
    <col min="14041" max="14041" width="14.85546875" style="1" customWidth="1"/>
    <col min="14042" max="14045" width="9.28515625" style="1" customWidth="1"/>
    <col min="14046" max="14046" width="0.140625" style="1" customWidth="1"/>
    <col min="14047" max="14047" width="29.42578125" style="1" customWidth="1"/>
    <col min="14048" max="14048" width="24.42578125" style="1" customWidth="1"/>
    <col min="14049" max="14049" width="26.7109375" style="1" customWidth="1"/>
    <col min="14050" max="14050" width="24.85546875" style="1" customWidth="1"/>
    <col min="14051" max="14051" width="21.28515625" style="1" customWidth="1"/>
    <col min="14052" max="14055" width="21.5703125" style="1" customWidth="1"/>
    <col min="14056" max="14056" width="28.28515625" style="1" customWidth="1"/>
    <col min="14057" max="14057" width="33" style="1" customWidth="1"/>
    <col min="14058" max="14058" width="22.85546875" style="1" customWidth="1"/>
    <col min="14059" max="14059" width="22" style="1" customWidth="1"/>
    <col min="14060" max="14060" width="24.7109375" style="1" customWidth="1"/>
    <col min="14061" max="14061" width="28.7109375" style="1" customWidth="1"/>
    <col min="14062" max="14062" width="23.5703125" style="1" customWidth="1"/>
    <col min="14063" max="14063" width="24.28515625" style="1" customWidth="1"/>
    <col min="14064" max="14064" width="23.5703125" style="1" customWidth="1"/>
    <col min="14065" max="14069" width="24.28515625" style="1" customWidth="1"/>
    <col min="14070" max="14070" width="22.7109375" style="1" customWidth="1"/>
    <col min="14071" max="14071" width="21.5703125" style="1" customWidth="1"/>
    <col min="14072" max="14072" width="21.42578125" style="1" customWidth="1"/>
    <col min="14073" max="14073" width="22.28515625" style="1" customWidth="1"/>
    <col min="14074" max="14074" width="22.5703125" style="1" customWidth="1"/>
    <col min="14075" max="14075" width="23.28515625" style="1" customWidth="1"/>
    <col min="14076" max="14077" width="20.5703125" style="1" customWidth="1"/>
    <col min="14078" max="14078" width="21.28515625" style="1" customWidth="1"/>
    <col min="14079" max="14079" width="21.42578125" style="1" customWidth="1"/>
    <col min="14080" max="14080" width="22" style="1" customWidth="1"/>
    <col min="14081" max="14082" width="21.5703125" style="1" customWidth="1"/>
    <col min="14083" max="14083" width="22.28515625" style="1" customWidth="1"/>
    <col min="14084" max="14084" width="25.42578125" style="1" customWidth="1"/>
    <col min="14085" max="14085" width="25.28515625" style="1" customWidth="1"/>
    <col min="14086" max="14086" width="28.7109375" style="1" customWidth="1"/>
    <col min="14087" max="14087" width="22.140625" style="1" customWidth="1"/>
    <col min="14088" max="14088" width="22" style="1" customWidth="1"/>
    <col min="14089" max="14089" width="24.5703125" style="1" customWidth="1"/>
    <col min="14090" max="14090" width="19.7109375" style="1" customWidth="1"/>
    <col min="14091" max="14091" width="29.140625" style="1" customWidth="1"/>
    <col min="14092" max="14092" width="25.140625" style="1" customWidth="1"/>
    <col min="14093" max="14094" width="29.42578125" style="1" customWidth="1"/>
    <col min="14095" max="14096" width="23.7109375" style="1" customWidth="1"/>
    <col min="14097" max="14097" width="26.7109375" style="1" customWidth="1"/>
    <col min="14098" max="14098" width="29.85546875" style="1" customWidth="1"/>
    <col min="14099" max="14101" width="23.28515625" style="1" customWidth="1"/>
    <col min="14102" max="14102" width="23.85546875" style="1" customWidth="1"/>
    <col min="14103" max="14103" width="26.7109375" style="1" customWidth="1"/>
    <col min="14104" max="14104" width="24.5703125" style="1" customWidth="1"/>
    <col min="14105" max="14105" width="26.85546875" style="1" customWidth="1"/>
    <col min="14106" max="14107" width="23.5703125" style="1" customWidth="1"/>
    <col min="14108" max="14108" width="28.7109375" style="1" customWidth="1"/>
    <col min="14109" max="14109" width="34.42578125" style="1" customWidth="1"/>
    <col min="14110" max="14110" width="29.7109375" style="1" customWidth="1"/>
    <col min="14111" max="14111" width="22" style="1" customWidth="1"/>
    <col min="14112" max="14112" width="23.7109375" style="1" customWidth="1"/>
    <col min="14113" max="14113" width="23.5703125" style="1" customWidth="1"/>
    <col min="14114" max="14117" width="22.140625" style="1" customWidth="1"/>
    <col min="14118" max="14118" width="25.28515625" style="1" customWidth="1"/>
    <col min="14119" max="14119" width="45.42578125" style="1" customWidth="1"/>
    <col min="14120" max="14120" width="24.7109375" style="1" customWidth="1"/>
    <col min="14121" max="14121" width="26.42578125" style="1" customWidth="1"/>
    <col min="14122" max="14122" width="29.28515625" style="1" customWidth="1"/>
    <col min="14123" max="14125" width="27.28515625" style="1" customWidth="1"/>
    <col min="14126" max="14126" width="31.7109375" style="1" customWidth="1"/>
    <col min="14127" max="14127" width="27.7109375" style="1" customWidth="1"/>
    <col min="14128" max="14130" width="28.28515625" style="1" customWidth="1"/>
    <col min="14131" max="14131" width="24.7109375" style="1" customWidth="1"/>
    <col min="14132" max="14132" width="24.140625" style="1" customWidth="1"/>
    <col min="14133" max="14135" width="22.28515625" style="1" customWidth="1"/>
    <col min="14136" max="14136" width="22.42578125" style="1" customWidth="1"/>
    <col min="14137" max="14137" width="23.7109375" style="1" customWidth="1"/>
    <col min="14138" max="14140" width="9.28515625" style="1" customWidth="1"/>
    <col min="14141" max="14294" width="9.28515625" style="1"/>
    <col min="14295" max="14295" width="26.28515625" style="1" customWidth="1"/>
    <col min="14296" max="14296" width="45.42578125" style="1" customWidth="1"/>
    <col min="14297" max="14297" width="14.85546875" style="1" customWidth="1"/>
    <col min="14298" max="14301" width="9.28515625" style="1" customWidth="1"/>
    <col min="14302" max="14302" width="0.140625" style="1" customWidth="1"/>
    <col min="14303" max="14303" width="29.42578125" style="1" customWidth="1"/>
    <col min="14304" max="14304" width="24.42578125" style="1" customWidth="1"/>
    <col min="14305" max="14305" width="26.7109375" style="1" customWidth="1"/>
    <col min="14306" max="14306" width="24.85546875" style="1" customWidth="1"/>
    <col min="14307" max="14307" width="21.28515625" style="1" customWidth="1"/>
    <col min="14308" max="14311" width="21.5703125" style="1" customWidth="1"/>
    <col min="14312" max="14312" width="28.28515625" style="1" customWidth="1"/>
    <col min="14313" max="14313" width="33" style="1" customWidth="1"/>
    <col min="14314" max="14314" width="22.85546875" style="1" customWidth="1"/>
    <col min="14315" max="14315" width="22" style="1" customWidth="1"/>
    <col min="14316" max="14316" width="24.7109375" style="1" customWidth="1"/>
    <col min="14317" max="14317" width="28.7109375" style="1" customWidth="1"/>
    <col min="14318" max="14318" width="23.5703125" style="1" customWidth="1"/>
    <col min="14319" max="14319" width="24.28515625" style="1" customWidth="1"/>
    <col min="14320" max="14320" width="23.5703125" style="1" customWidth="1"/>
    <col min="14321" max="14325" width="24.28515625" style="1" customWidth="1"/>
    <col min="14326" max="14326" width="22.7109375" style="1" customWidth="1"/>
    <col min="14327" max="14327" width="21.5703125" style="1" customWidth="1"/>
    <col min="14328" max="14328" width="21.42578125" style="1" customWidth="1"/>
    <col min="14329" max="14329" width="22.28515625" style="1" customWidth="1"/>
    <col min="14330" max="14330" width="22.5703125" style="1" customWidth="1"/>
    <col min="14331" max="14331" width="23.28515625" style="1" customWidth="1"/>
    <col min="14332" max="14333" width="20.5703125" style="1" customWidth="1"/>
    <col min="14334" max="14334" width="21.28515625" style="1" customWidth="1"/>
    <col min="14335" max="14335" width="21.42578125" style="1" customWidth="1"/>
    <col min="14336" max="14336" width="22" style="1" customWidth="1"/>
    <col min="14337" max="14338" width="21.5703125" style="1" customWidth="1"/>
    <col min="14339" max="14339" width="22.28515625" style="1" customWidth="1"/>
    <col min="14340" max="14340" width="25.42578125" style="1" customWidth="1"/>
    <col min="14341" max="14341" width="25.28515625" style="1" customWidth="1"/>
    <col min="14342" max="14342" width="28.7109375" style="1" customWidth="1"/>
    <col min="14343" max="14343" width="22.140625" style="1" customWidth="1"/>
    <col min="14344" max="14344" width="22" style="1" customWidth="1"/>
    <col min="14345" max="14345" width="24.5703125" style="1" customWidth="1"/>
    <col min="14346" max="14346" width="19.7109375" style="1" customWidth="1"/>
    <col min="14347" max="14347" width="29.140625" style="1" customWidth="1"/>
    <col min="14348" max="14348" width="25.140625" style="1" customWidth="1"/>
    <col min="14349" max="14350" width="29.42578125" style="1" customWidth="1"/>
    <col min="14351" max="14352" width="23.7109375" style="1" customWidth="1"/>
    <col min="14353" max="14353" width="26.7109375" style="1" customWidth="1"/>
    <col min="14354" max="14354" width="29.85546875" style="1" customWidth="1"/>
    <col min="14355" max="14357" width="23.28515625" style="1" customWidth="1"/>
    <col min="14358" max="14358" width="23.85546875" style="1" customWidth="1"/>
    <col min="14359" max="14359" width="26.7109375" style="1" customWidth="1"/>
    <col min="14360" max="14360" width="24.5703125" style="1" customWidth="1"/>
    <col min="14361" max="14361" width="26.85546875" style="1" customWidth="1"/>
    <col min="14362" max="14363" width="23.5703125" style="1" customWidth="1"/>
    <col min="14364" max="14364" width="28.7109375" style="1" customWidth="1"/>
    <col min="14365" max="14365" width="34.42578125" style="1" customWidth="1"/>
    <col min="14366" max="14366" width="29.7109375" style="1" customWidth="1"/>
    <col min="14367" max="14367" width="22" style="1" customWidth="1"/>
    <col min="14368" max="14368" width="23.7109375" style="1" customWidth="1"/>
    <col min="14369" max="14369" width="23.5703125" style="1" customWidth="1"/>
    <col min="14370" max="14373" width="22.140625" style="1" customWidth="1"/>
    <col min="14374" max="14374" width="25.28515625" style="1" customWidth="1"/>
    <col min="14375" max="14375" width="45.42578125" style="1" customWidth="1"/>
    <col min="14376" max="14376" width="24.7109375" style="1" customWidth="1"/>
    <col min="14377" max="14377" width="26.42578125" style="1" customWidth="1"/>
    <col min="14378" max="14378" width="29.28515625" style="1" customWidth="1"/>
    <col min="14379" max="14381" width="27.28515625" style="1" customWidth="1"/>
    <col min="14382" max="14382" width="31.7109375" style="1" customWidth="1"/>
    <col min="14383" max="14383" width="27.7109375" style="1" customWidth="1"/>
    <col min="14384" max="14386" width="28.28515625" style="1" customWidth="1"/>
    <col min="14387" max="14387" width="24.7109375" style="1" customWidth="1"/>
    <col min="14388" max="14388" width="24.140625" style="1" customWidth="1"/>
    <col min="14389" max="14391" width="22.28515625" style="1" customWidth="1"/>
    <col min="14392" max="14392" width="22.42578125" style="1" customWidth="1"/>
    <col min="14393" max="14393" width="23.7109375" style="1" customWidth="1"/>
    <col min="14394" max="14396" width="9.28515625" style="1" customWidth="1"/>
    <col min="14397" max="14550" width="9.28515625" style="1"/>
    <col min="14551" max="14551" width="26.28515625" style="1" customWidth="1"/>
    <col min="14552" max="14552" width="45.42578125" style="1" customWidth="1"/>
    <col min="14553" max="14553" width="14.85546875" style="1" customWidth="1"/>
    <col min="14554" max="14557" width="9.28515625" style="1" customWidth="1"/>
    <col min="14558" max="14558" width="0.140625" style="1" customWidth="1"/>
    <col min="14559" max="14559" width="29.42578125" style="1" customWidth="1"/>
    <col min="14560" max="14560" width="24.42578125" style="1" customWidth="1"/>
    <col min="14561" max="14561" width="26.7109375" style="1" customWidth="1"/>
    <col min="14562" max="14562" width="24.85546875" style="1" customWidth="1"/>
    <col min="14563" max="14563" width="21.28515625" style="1" customWidth="1"/>
    <col min="14564" max="14567" width="21.5703125" style="1" customWidth="1"/>
    <col min="14568" max="14568" width="28.28515625" style="1" customWidth="1"/>
    <col min="14569" max="14569" width="33" style="1" customWidth="1"/>
    <col min="14570" max="14570" width="22.85546875" style="1" customWidth="1"/>
    <col min="14571" max="14571" width="22" style="1" customWidth="1"/>
    <col min="14572" max="14572" width="24.7109375" style="1" customWidth="1"/>
    <col min="14573" max="14573" width="28.7109375" style="1" customWidth="1"/>
    <col min="14574" max="14574" width="23.5703125" style="1" customWidth="1"/>
    <col min="14575" max="14575" width="24.28515625" style="1" customWidth="1"/>
    <col min="14576" max="14576" width="23.5703125" style="1" customWidth="1"/>
    <col min="14577" max="14581" width="24.28515625" style="1" customWidth="1"/>
    <col min="14582" max="14582" width="22.7109375" style="1" customWidth="1"/>
    <col min="14583" max="14583" width="21.5703125" style="1" customWidth="1"/>
    <col min="14584" max="14584" width="21.42578125" style="1" customWidth="1"/>
    <col min="14585" max="14585" width="22.28515625" style="1" customWidth="1"/>
    <col min="14586" max="14586" width="22.5703125" style="1" customWidth="1"/>
    <col min="14587" max="14587" width="23.28515625" style="1" customWidth="1"/>
    <col min="14588" max="14589" width="20.5703125" style="1" customWidth="1"/>
    <col min="14590" max="14590" width="21.28515625" style="1" customWidth="1"/>
    <col min="14591" max="14591" width="21.42578125" style="1" customWidth="1"/>
    <col min="14592" max="14592" width="22" style="1" customWidth="1"/>
    <col min="14593" max="14594" width="21.5703125" style="1" customWidth="1"/>
    <col min="14595" max="14595" width="22.28515625" style="1" customWidth="1"/>
    <col min="14596" max="14596" width="25.42578125" style="1" customWidth="1"/>
    <col min="14597" max="14597" width="25.28515625" style="1" customWidth="1"/>
    <col min="14598" max="14598" width="28.7109375" style="1" customWidth="1"/>
    <col min="14599" max="14599" width="22.140625" style="1" customWidth="1"/>
    <col min="14600" max="14600" width="22" style="1" customWidth="1"/>
    <col min="14601" max="14601" width="24.5703125" style="1" customWidth="1"/>
    <col min="14602" max="14602" width="19.7109375" style="1" customWidth="1"/>
    <col min="14603" max="14603" width="29.140625" style="1" customWidth="1"/>
    <col min="14604" max="14604" width="25.140625" style="1" customWidth="1"/>
    <col min="14605" max="14606" width="29.42578125" style="1" customWidth="1"/>
    <col min="14607" max="14608" width="23.7109375" style="1" customWidth="1"/>
    <col min="14609" max="14609" width="26.7109375" style="1" customWidth="1"/>
    <col min="14610" max="14610" width="29.85546875" style="1" customWidth="1"/>
    <col min="14611" max="14613" width="23.28515625" style="1" customWidth="1"/>
    <col min="14614" max="14614" width="23.85546875" style="1" customWidth="1"/>
    <col min="14615" max="14615" width="26.7109375" style="1" customWidth="1"/>
    <col min="14616" max="14616" width="24.5703125" style="1" customWidth="1"/>
    <col min="14617" max="14617" width="26.85546875" style="1" customWidth="1"/>
    <col min="14618" max="14619" width="23.5703125" style="1" customWidth="1"/>
    <col min="14620" max="14620" width="28.7109375" style="1" customWidth="1"/>
    <col min="14621" max="14621" width="34.42578125" style="1" customWidth="1"/>
    <col min="14622" max="14622" width="29.7109375" style="1" customWidth="1"/>
    <col min="14623" max="14623" width="22" style="1" customWidth="1"/>
    <col min="14624" max="14624" width="23.7109375" style="1" customWidth="1"/>
    <col min="14625" max="14625" width="23.5703125" style="1" customWidth="1"/>
    <col min="14626" max="14629" width="22.140625" style="1" customWidth="1"/>
    <col min="14630" max="14630" width="25.28515625" style="1" customWidth="1"/>
    <col min="14631" max="14631" width="45.42578125" style="1" customWidth="1"/>
    <col min="14632" max="14632" width="24.7109375" style="1" customWidth="1"/>
    <col min="14633" max="14633" width="26.42578125" style="1" customWidth="1"/>
    <col min="14634" max="14634" width="29.28515625" style="1" customWidth="1"/>
    <col min="14635" max="14637" width="27.28515625" style="1" customWidth="1"/>
    <col min="14638" max="14638" width="31.7109375" style="1" customWidth="1"/>
    <col min="14639" max="14639" width="27.7109375" style="1" customWidth="1"/>
    <col min="14640" max="14642" width="28.28515625" style="1" customWidth="1"/>
    <col min="14643" max="14643" width="24.7109375" style="1" customWidth="1"/>
    <col min="14644" max="14644" width="24.140625" style="1" customWidth="1"/>
    <col min="14645" max="14647" width="22.28515625" style="1" customWidth="1"/>
    <col min="14648" max="14648" width="22.42578125" style="1" customWidth="1"/>
    <col min="14649" max="14649" width="23.7109375" style="1" customWidth="1"/>
    <col min="14650" max="14652" width="9.28515625" style="1" customWidth="1"/>
    <col min="14653" max="14806" width="9.28515625" style="1"/>
    <col min="14807" max="14807" width="26.28515625" style="1" customWidth="1"/>
    <col min="14808" max="14808" width="45.42578125" style="1" customWidth="1"/>
    <col min="14809" max="14809" width="14.85546875" style="1" customWidth="1"/>
    <col min="14810" max="14813" width="9.28515625" style="1" customWidth="1"/>
    <col min="14814" max="14814" width="0.140625" style="1" customWidth="1"/>
    <col min="14815" max="14815" width="29.42578125" style="1" customWidth="1"/>
    <col min="14816" max="14816" width="24.42578125" style="1" customWidth="1"/>
    <col min="14817" max="14817" width="26.7109375" style="1" customWidth="1"/>
    <col min="14818" max="14818" width="24.85546875" style="1" customWidth="1"/>
    <col min="14819" max="14819" width="21.28515625" style="1" customWidth="1"/>
    <col min="14820" max="14823" width="21.5703125" style="1" customWidth="1"/>
    <col min="14824" max="14824" width="28.28515625" style="1" customWidth="1"/>
    <col min="14825" max="14825" width="33" style="1" customWidth="1"/>
    <col min="14826" max="14826" width="22.85546875" style="1" customWidth="1"/>
    <col min="14827" max="14827" width="22" style="1" customWidth="1"/>
    <col min="14828" max="14828" width="24.7109375" style="1" customWidth="1"/>
    <col min="14829" max="14829" width="28.7109375" style="1" customWidth="1"/>
    <col min="14830" max="14830" width="23.5703125" style="1" customWidth="1"/>
    <col min="14831" max="14831" width="24.28515625" style="1" customWidth="1"/>
    <col min="14832" max="14832" width="23.5703125" style="1" customWidth="1"/>
    <col min="14833" max="14837" width="24.28515625" style="1" customWidth="1"/>
    <col min="14838" max="14838" width="22.7109375" style="1" customWidth="1"/>
    <col min="14839" max="14839" width="21.5703125" style="1" customWidth="1"/>
    <col min="14840" max="14840" width="21.42578125" style="1" customWidth="1"/>
    <col min="14841" max="14841" width="22.28515625" style="1" customWidth="1"/>
    <col min="14842" max="14842" width="22.5703125" style="1" customWidth="1"/>
    <col min="14843" max="14843" width="23.28515625" style="1" customWidth="1"/>
    <col min="14844" max="14845" width="20.5703125" style="1" customWidth="1"/>
    <col min="14846" max="14846" width="21.28515625" style="1" customWidth="1"/>
    <col min="14847" max="14847" width="21.42578125" style="1" customWidth="1"/>
    <col min="14848" max="14848" width="22" style="1" customWidth="1"/>
    <col min="14849" max="14850" width="21.5703125" style="1" customWidth="1"/>
    <col min="14851" max="14851" width="22.28515625" style="1" customWidth="1"/>
    <col min="14852" max="14852" width="25.42578125" style="1" customWidth="1"/>
    <col min="14853" max="14853" width="25.28515625" style="1" customWidth="1"/>
    <col min="14854" max="14854" width="28.7109375" style="1" customWidth="1"/>
    <col min="14855" max="14855" width="22.140625" style="1" customWidth="1"/>
    <col min="14856" max="14856" width="22" style="1" customWidth="1"/>
    <col min="14857" max="14857" width="24.5703125" style="1" customWidth="1"/>
    <col min="14858" max="14858" width="19.7109375" style="1" customWidth="1"/>
    <col min="14859" max="14859" width="29.140625" style="1" customWidth="1"/>
    <col min="14860" max="14860" width="25.140625" style="1" customWidth="1"/>
    <col min="14861" max="14862" width="29.42578125" style="1" customWidth="1"/>
    <col min="14863" max="14864" width="23.7109375" style="1" customWidth="1"/>
    <col min="14865" max="14865" width="26.7109375" style="1" customWidth="1"/>
    <col min="14866" max="14866" width="29.85546875" style="1" customWidth="1"/>
    <col min="14867" max="14869" width="23.28515625" style="1" customWidth="1"/>
    <col min="14870" max="14870" width="23.85546875" style="1" customWidth="1"/>
    <col min="14871" max="14871" width="26.7109375" style="1" customWidth="1"/>
    <col min="14872" max="14872" width="24.5703125" style="1" customWidth="1"/>
    <col min="14873" max="14873" width="26.85546875" style="1" customWidth="1"/>
    <col min="14874" max="14875" width="23.5703125" style="1" customWidth="1"/>
    <col min="14876" max="14876" width="28.7109375" style="1" customWidth="1"/>
    <col min="14877" max="14877" width="34.42578125" style="1" customWidth="1"/>
    <col min="14878" max="14878" width="29.7109375" style="1" customWidth="1"/>
    <col min="14879" max="14879" width="22" style="1" customWidth="1"/>
    <col min="14880" max="14880" width="23.7109375" style="1" customWidth="1"/>
    <col min="14881" max="14881" width="23.5703125" style="1" customWidth="1"/>
    <col min="14882" max="14885" width="22.140625" style="1" customWidth="1"/>
    <col min="14886" max="14886" width="25.28515625" style="1" customWidth="1"/>
    <col min="14887" max="14887" width="45.42578125" style="1" customWidth="1"/>
    <col min="14888" max="14888" width="24.7109375" style="1" customWidth="1"/>
    <col min="14889" max="14889" width="26.42578125" style="1" customWidth="1"/>
    <col min="14890" max="14890" width="29.28515625" style="1" customWidth="1"/>
    <col min="14891" max="14893" width="27.28515625" style="1" customWidth="1"/>
    <col min="14894" max="14894" width="31.7109375" style="1" customWidth="1"/>
    <col min="14895" max="14895" width="27.7109375" style="1" customWidth="1"/>
    <col min="14896" max="14898" width="28.28515625" style="1" customWidth="1"/>
    <col min="14899" max="14899" width="24.7109375" style="1" customWidth="1"/>
    <col min="14900" max="14900" width="24.140625" style="1" customWidth="1"/>
    <col min="14901" max="14903" width="22.28515625" style="1" customWidth="1"/>
    <col min="14904" max="14904" width="22.42578125" style="1" customWidth="1"/>
    <col min="14905" max="14905" width="23.7109375" style="1" customWidth="1"/>
    <col min="14906" max="14908" width="9.28515625" style="1" customWidth="1"/>
    <col min="14909" max="15062" width="9.28515625" style="1"/>
    <col min="15063" max="15063" width="26.28515625" style="1" customWidth="1"/>
    <col min="15064" max="15064" width="45.42578125" style="1" customWidth="1"/>
    <col min="15065" max="15065" width="14.85546875" style="1" customWidth="1"/>
    <col min="15066" max="15069" width="9.28515625" style="1" customWidth="1"/>
    <col min="15070" max="15070" width="0.140625" style="1" customWidth="1"/>
    <col min="15071" max="15071" width="29.42578125" style="1" customWidth="1"/>
    <col min="15072" max="15072" width="24.42578125" style="1" customWidth="1"/>
    <col min="15073" max="15073" width="26.7109375" style="1" customWidth="1"/>
    <col min="15074" max="15074" width="24.85546875" style="1" customWidth="1"/>
    <col min="15075" max="15075" width="21.28515625" style="1" customWidth="1"/>
    <col min="15076" max="15079" width="21.5703125" style="1" customWidth="1"/>
    <col min="15080" max="15080" width="28.28515625" style="1" customWidth="1"/>
    <col min="15081" max="15081" width="33" style="1" customWidth="1"/>
    <col min="15082" max="15082" width="22.85546875" style="1" customWidth="1"/>
    <col min="15083" max="15083" width="22" style="1" customWidth="1"/>
    <col min="15084" max="15084" width="24.7109375" style="1" customWidth="1"/>
    <col min="15085" max="15085" width="28.7109375" style="1" customWidth="1"/>
    <col min="15086" max="15086" width="23.5703125" style="1" customWidth="1"/>
    <col min="15087" max="15087" width="24.28515625" style="1" customWidth="1"/>
    <col min="15088" max="15088" width="23.5703125" style="1" customWidth="1"/>
    <col min="15089" max="15093" width="24.28515625" style="1" customWidth="1"/>
    <col min="15094" max="15094" width="22.7109375" style="1" customWidth="1"/>
    <col min="15095" max="15095" width="21.5703125" style="1" customWidth="1"/>
    <col min="15096" max="15096" width="21.42578125" style="1" customWidth="1"/>
    <col min="15097" max="15097" width="22.28515625" style="1" customWidth="1"/>
    <col min="15098" max="15098" width="22.5703125" style="1" customWidth="1"/>
    <col min="15099" max="15099" width="23.28515625" style="1" customWidth="1"/>
    <col min="15100" max="15101" width="20.5703125" style="1" customWidth="1"/>
    <col min="15102" max="15102" width="21.28515625" style="1" customWidth="1"/>
    <col min="15103" max="15103" width="21.42578125" style="1" customWidth="1"/>
    <col min="15104" max="15104" width="22" style="1" customWidth="1"/>
    <col min="15105" max="15106" width="21.5703125" style="1" customWidth="1"/>
    <col min="15107" max="15107" width="22.28515625" style="1" customWidth="1"/>
    <col min="15108" max="15108" width="25.42578125" style="1" customWidth="1"/>
    <col min="15109" max="15109" width="25.28515625" style="1" customWidth="1"/>
    <col min="15110" max="15110" width="28.7109375" style="1" customWidth="1"/>
    <col min="15111" max="15111" width="22.140625" style="1" customWidth="1"/>
    <col min="15112" max="15112" width="22" style="1" customWidth="1"/>
    <col min="15113" max="15113" width="24.5703125" style="1" customWidth="1"/>
    <col min="15114" max="15114" width="19.7109375" style="1" customWidth="1"/>
    <col min="15115" max="15115" width="29.140625" style="1" customWidth="1"/>
    <col min="15116" max="15116" width="25.140625" style="1" customWidth="1"/>
    <col min="15117" max="15118" width="29.42578125" style="1" customWidth="1"/>
    <col min="15119" max="15120" width="23.7109375" style="1" customWidth="1"/>
    <col min="15121" max="15121" width="26.7109375" style="1" customWidth="1"/>
    <col min="15122" max="15122" width="29.85546875" style="1" customWidth="1"/>
    <col min="15123" max="15125" width="23.28515625" style="1" customWidth="1"/>
    <col min="15126" max="15126" width="23.85546875" style="1" customWidth="1"/>
    <col min="15127" max="15127" width="26.7109375" style="1" customWidth="1"/>
    <col min="15128" max="15128" width="24.5703125" style="1" customWidth="1"/>
    <col min="15129" max="15129" width="26.85546875" style="1" customWidth="1"/>
    <col min="15130" max="15131" width="23.5703125" style="1" customWidth="1"/>
    <col min="15132" max="15132" width="28.7109375" style="1" customWidth="1"/>
    <col min="15133" max="15133" width="34.42578125" style="1" customWidth="1"/>
    <col min="15134" max="15134" width="29.7109375" style="1" customWidth="1"/>
    <col min="15135" max="15135" width="22" style="1" customWidth="1"/>
    <col min="15136" max="15136" width="23.7109375" style="1" customWidth="1"/>
    <col min="15137" max="15137" width="23.5703125" style="1" customWidth="1"/>
    <col min="15138" max="15141" width="22.140625" style="1" customWidth="1"/>
    <col min="15142" max="15142" width="25.28515625" style="1" customWidth="1"/>
    <col min="15143" max="15143" width="45.42578125" style="1" customWidth="1"/>
    <col min="15144" max="15144" width="24.7109375" style="1" customWidth="1"/>
    <col min="15145" max="15145" width="26.42578125" style="1" customWidth="1"/>
    <col min="15146" max="15146" width="29.28515625" style="1" customWidth="1"/>
    <col min="15147" max="15149" width="27.28515625" style="1" customWidth="1"/>
    <col min="15150" max="15150" width="31.7109375" style="1" customWidth="1"/>
    <col min="15151" max="15151" width="27.7109375" style="1" customWidth="1"/>
    <col min="15152" max="15154" width="28.28515625" style="1" customWidth="1"/>
    <col min="15155" max="15155" width="24.7109375" style="1" customWidth="1"/>
    <col min="15156" max="15156" width="24.140625" style="1" customWidth="1"/>
    <col min="15157" max="15159" width="22.28515625" style="1" customWidth="1"/>
    <col min="15160" max="15160" width="22.42578125" style="1" customWidth="1"/>
    <col min="15161" max="15161" width="23.7109375" style="1" customWidth="1"/>
    <col min="15162" max="15164" width="9.28515625" style="1" customWidth="1"/>
    <col min="15165" max="15318" width="9.28515625" style="1"/>
    <col min="15319" max="15319" width="26.28515625" style="1" customWidth="1"/>
    <col min="15320" max="15320" width="45.42578125" style="1" customWidth="1"/>
    <col min="15321" max="15321" width="14.85546875" style="1" customWidth="1"/>
    <col min="15322" max="15325" width="9.28515625" style="1" customWidth="1"/>
    <col min="15326" max="15326" width="0.140625" style="1" customWidth="1"/>
    <col min="15327" max="15327" width="29.42578125" style="1" customWidth="1"/>
    <col min="15328" max="15328" width="24.42578125" style="1" customWidth="1"/>
    <col min="15329" max="15329" width="26.7109375" style="1" customWidth="1"/>
    <col min="15330" max="15330" width="24.85546875" style="1" customWidth="1"/>
    <col min="15331" max="15331" width="21.28515625" style="1" customWidth="1"/>
    <col min="15332" max="15335" width="21.5703125" style="1" customWidth="1"/>
    <col min="15336" max="15336" width="28.28515625" style="1" customWidth="1"/>
    <col min="15337" max="15337" width="33" style="1" customWidth="1"/>
    <col min="15338" max="15338" width="22.85546875" style="1" customWidth="1"/>
    <col min="15339" max="15339" width="22" style="1" customWidth="1"/>
    <col min="15340" max="15340" width="24.7109375" style="1" customWidth="1"/>
    <col min="15341" max="15341" width="28.7109375" style="1" customWidth="1"/>
    <col min="15342" max="15342" width="23.5703125" style="1" customWidth="1"/>
    <col min="15343" max="15343" width="24.28515625" style="1" customWidth="1"/>
    <col min="15344" max="15344" width="23.5703125" style="1" customWidth="1"/>
    <col min="15345" max="15349" width="24.28515625" style="1" customWidth="1"/>
    <col min="15350" max="15350" width="22.7109375" style="1" customWidth="1"/>
    <col min="15351" max="15351" width="21.5703125" style="1" customWidth="1"/>
    <col min="15352" max="15352" width="21.42578125" style="1" customWidth="1"/>
    <col min="15353" max="15353" width="22.28515625" style="1" customWidth="1"/>
    <col min="15354" max="15354" width="22.5703125" style="1" customWidth="1"/>
    <col min="15355" max="15355" width="23.28515625" style="1" customWidth="1"/>
    <col min="15356" max="15357" width="20.5703125" style="1" customWidth="1"/>
    <col min="15358" max="15358" width="21.28515625" style="1" customWidth="1"/>
    <col min="15359" max="15359" width="21.42578125" style="1" customWidth="1"/>
    <col min="15360" max="15360" width="22" style="1" customWidth="1"/>
    <col min="15361" max="15362" width="21.5703125" style="1" customWidth="1"/>
    <col min="15363" max="15363" width="22.28515625" style="1" customWidth="1"/>
    <col min="15364" max="15364" width="25.42578125" style="1" customWidth="1"/>
    <col min="15365" max="15365" width="25.28515625" style="1" customWidth="1"/>
    <col min="15366" max="15366" width="28.7109375" style="1" customWidth="1"/>
    <col min="15367" max="15367" width="22.140625" style="1" customWidth="1"/>
    <col min="15368" max="15368" width="22" style="1" customWidth="1"/>
    <col min="15369" max="15369" width="24.5703125" style="1" customWidth="1"/>
    <col min="15370" max="15370" width="19.7109375" style="1" customWidth="1"/>
    <col min="15371" max="15371" width="29.140625" style="1" customWidth="1"/>
    <col min="15372" max="15372" width="25.140625" style="1" customWidth="1"/>
    <col min="15373" max="15374" width="29.42578125" style="1" customWidth="1"/>
    <col min="15375" max="15376" width="23.7109375" style="1" customWidth="1"/>
    <col min="15377" max="15377" width="26.7109375" style="1" customWidth="1"/>
    <col min="15378" max="15378" width="29.85546875" style="1" customWidth="1"/>
    <col min="15379" max="15381" width="23.28515625" style="1" customWidth="1"/>
    <col min="15382" max="15382" width="23.85546875" style="1" customWidth="1"/>
    <col min="15383" max="15383" width="26.7109375" style="1" customWidth="1"/>
    <col min="15384" max="15384" width="24.5703125" style="1" customWidth="1"/>
    <col min="15385" max="15385" width="26.85546875" style="1" customWidth="1"/>
    <col min="15386" max="15387" width="23.5703125" style="1" customWidth="1"/>
    <col min="15388" max="15388" width="28.7109375" style="1" customWidth="1"/>
    <col min="15389" max="15389" width="34.42578125" style="1" customWidth="1"/>
    <col min="15390" max="15390" width="29.7109375" style="1" customWidth="1"/>
    <col min="15391" max="15391" width="22" style="1" customWidth="1"/>
    <col min="15392" max="15392" width="23.7109375" style="1" customWidth="1"/>
    <col min="15393" max="15393" width="23.5703125" style="1" customWidth="1"/>
    <col min="15394" max="15397" width="22.140625" style="1" customWidth="1"/>
    <col min="15398" max="15398" width="25.28515625" style="1" customWidth="1"/>
    <col min="15399" max="15399" width="45.42578125" style="1" customWidth="1"/>
    <col min="15400" max="15400" width="24.7109375" style="1" customWidth="1"/>
    <col min="15401" max="15401" width="26.42578125" style="1" customWidth="1"/>
    <col min="15402" max="15402" width="29.28515625" style="1" customWidth="1"/>
    <col min="15403" max="15405" width="27.28515625" style="1" customWidth="1"/>
    <col min="15406" max="15406" width="31.7109375" style="1" customWidth="1"/>
    <col min="15407" max="15407" width="27.7109375" style="1" customWidth="1"/>
    <col min="15408" max="15410" width="28.28515625" style="1" customWidth="1"/>
    <col min="15411" max="15411" width="24.7109375" style="1" customWidth="1"/>
    <col min="15412" max="15412" width="24.140625" style="1" customWidth="1"/>
    <col min="15413" max="15415" width="22.28515625" style="1" customWidth="1"/>
    <col min="15416" max="15416" width="22.42578125" style="1" customWidth="1"/>
    <col min="15417" max="15417" width="23.7109375" style="1" customWidth="1"/>
    <col min="15418" max="15420" width="9.28515625" style="1" customWidth="1"/>
    <col min="15421" max="15574" width="9.28515625" style="1"/>
    <col min="15575" max="15575" width="26.28515625" style="1" customWidth="1"/>
    <col min="15576" max="15576" width="45.42578125" style="1" customWidth="1"/>
    <col min="15577" max="15577" width="14.85546875" style="1" customWidth="1"/>
    <col min="15578" max="15581" width="9.28515625" style="1" customWidth="1"/>
    <col min="15582" max="15582" width="0.140625" style="1" customWidth="1"/>
    <col min="15583" max="15583" width="29.42578125" style="1" customWidth="1"/>
    <col min="15584" max="15584" width="24.42578125" style="1" customWidth="1"/>
    <col min="15585" max="15585" width="26.7109375" style="1" customWidth="1"/>
    <col min="15586" max="15586" width="24.85546875" style="1" customWidth="1"/>
    <col min="15587" max="15587" width="21.28515625" style="1" customWidth="1"/>
    <col min="15588" max="15591" width="21.5703125" style="1" customWidth="1"/>
    <col min="15592" max="15592" width="28.28515625" style="1" customWidth="1"/>
    <col min="15593" max="15593" width="33" style="1" customWidth="1"/>
    <col min="15594" max="15594" width="22.85546875" style="1" customWidth="1"/>
    <col min="15595" max="15595" width="22" style="1" customWidth="1"/>
    <col min="15596" max="15596" width="24.7109375" style="1" customWidth="1"/>
    <col min="15597" max="15597" width="28.7109375" style="1" customWidth="1"/>
    <col min="15598" max="15598" width="23.5703125" style="1" customWidth="1"/>
    <col min="15599" max="15599" width="24.28515625" style="1" customWidth="1"/>
    <col min="15600" max="15600" width="23.5703125" style="1" customWidth="1"/>
    <col min="15601" max="15605" width="24.28515625" style="1" customWidth="1"/>
    <col min="15606" max="15606" width="22.7109375" style="1" customWidth="1"/>
    <col min="15607" max="15607" width="21.5703125" style="1" customWidth="1"/>
    <col min="15608" max="15608" width="21.42578125" style="1" customWidth="1"/>
    <col min="15609" max="15609" width="22.28515625" style="1" customWidth="1"/>
    <col min="15610" max="15610" width="22.5703125" style="1" customWidth="1"/>
    <col min="15611" max="15611" width="23.28515625" style="1" customWidth="1"/>
    <col min="15612" max="15613" width="20.5703125" style="1" customWidth="1"/>
    <col min="15614" max="15614" width="21.28515625" style="1" customWidth="1"/>
    <col min="15615" max="15615" width="21.42578125" style="1" customWidth="1"/>
    <col min="15616" max="15616" width="22" style="1" customWidth="1"/>
    <col min="15617" max="15618" width="21.5703125" style="1" customWidth="1"/>
    <col min="15619" max="15619" width="22.28515625" style="1" customWidth="1"/>
    <col min="15620" max="15620" width="25.42578125" style="1" customWidth="1"/>
    <col min="15621" max="15621" width="25.28515625" style="1" customWidth="1"/>
    <col min="15622" max="15622" width="28.7109375" style="1" customWidth="1"/>
    <col min="15623" max="15623" width="22.140625" style="1" customWidth="1"/>
    <col min="15624" max="15624" width="22" style="1" customWidth="1"/>
    <col min="15625" max="15625" width="24.5703125" style="1" customWidth="1"/>
    <col min="15626" max="15626" width="19.7109375" style="1" customWidth="1"/>
    <col min="15627" max="15627" width="29.140625" style="1" customWidth="1"/>
    <col min="15628" max="15628" width="25.140625" style="1" customWidth="1"/>
    <col min="15629" max="15630" width="29.42578125" style="1" customWidth="1"/>
    <col min="15631" max="15632" width="23.7109375" style="1" customWidth="1"/>
    <col min="15633" max="15633" width="26.7109375" style="1" customWidth="1"/>
    <col min="15634" max="15634" width="29.85546875" style="1" customWidth="1"/>
    <col min="15635" max="15637" width="23.28515625" style="1" customWidth="1"/>
    <col min="15638" max="15638" width="23.85546875" style="1" customWidth="1"/>
    <col min="15639" max="15639" width="26.7109375" style="1" customWidth="1"/>
    <col min="15640" max="15640" width="24.5703125" style="1" customWidth="1"/>
    <col min="15641" max="15641" width="26.85546875" style="1" customWidth="1"/>
    <col min="15642" max="15643" width="23.5703125" style="1" customWidth="1"/>
    <col min="15644" max="15644" width="28.7109375" style="1" customWidth="1"/>
    <col min="15645" max="15645" width="34.42578125" style="1" customWidth="1"/>
    <col min="15646" max="15646" width="29.7109375" style="1" customWidth="1"/>
    <col min="15647" max="15647" width="22" style="1" customWidth="1"/>
    <col min="15648" max="15648" width="23.7109375" style="1" customWidth="1"/>
    <col min="15649" max="15649" width="23.5703125" style="1" customWidth="1"/>
    <col min="15650" max="15653" width="22.140625" style="1" customWidth="1"/>
    <col min="15654" max="15654" width="25.28515625" style="1" customWidth="1"/>
    <col min="15655" max="15655" width="45.42578125" style="1" customWidth="1"/>
    <col min="15656" max="15656" width="24.7109375" style="1" customWidth="1"/>
    <col min="15657" max="15657" width="26.42578125" style="1" customWidth="1"/>
    <col min="15658" max="15658" width="29.28515625" style="1" customWidth="1"/>
    <col min="15659" max="15661" width="27.28515625" style="1" customWidth="1"/>
    <col min="15662" max="15662" width="31.7109375" style="1" customWidth="1"/>
    <col min="15663" max="15663" width="27.7109375" style="1" customWidth="1"/>
    <col min="15664" max="15666" width="28.28515625" style="1" customWidth="1"/>
    <col min="15667" max="15667" width="24.7109375" style="1" customWidth="1"/>
    <col min="15668" max="15668" width="24.140625" style="1" customWidth="1"/>
    <col min="15669" max="15671" width="22.28515625" style="1" customWidth="1"/>
    <col min="15672" max="15672" width="22.42578125" style="1" customWidth="1"/>
    <col min="15673" max="15673" width="23.7109375" style="1" customWidth="1"/>
    <col min="15674" max="15676" width="9.28515625" style="1" customWidth="1"/>
    <col min="15677" max="15830" width="9.28515625" style="1"/>
    <col min="15831" max="15831" width="26.28515625" style="1" customWidth="1"/>
    <col min="15832" max="15832" width="45.42578125" style="1" customWidth="1"/>
    <col min="15833" max="15833" width="14.85546875" style="1" customWidth="1"/>
    <col min="15834" max="15837" width="9.28515625" style="1" customWidth="1"/>
    <col min="15838" max="15838" width="0.140625" style="1" customWidth="1"/>
    <col min="15839" max="15839" width="29.42578125" style="1" customWidth="1"/>
    <col min="15840" max="15840" width="24.42578125" style="1" customWidth="1"/>
    <col min="15841" max="15841" width="26.7109375" style="1" customWidth="1"/>
    <col min="15842" max="15842" width="24.85546875" style="1" customWidth="1"/>
    <col min="15843" max="15843" width="21.28515625" style="1" customWidth="1"/>
    <col min="15844" max="15847" width="21.5703125" style="1" customWidth="1"/>
    <col min="15848" max="15848" width="28.28515625" style="1" customWidth="1"/>
    <col min="15849" max="15849" width="33" style="1" customWidth="1"/>
    <col min="15850" max="15850" width="22.85546875" style="1" customWidth="1"/>
    <col min="15851" max="15851" width="22" style="1" customWidth="1"/>
    <col min="15852" max="15852" width="24.7109375" style="1" customWidth="1"/>
    <col min="15853" max="15853" width="28.7109375" style="1" customWidth="1"/>
    <col min="15854" max="15854" width="23.5703125" style="1" customWidth="1"/>
    <col min="15855" max="15855" width="24.28515625" style="1" customWidth="1"/>
    <col min="15856" max="15856" width="23.5703125" style="1" customWidth="1"/>
    <col min="15857" max="15861" width="24.28515625" style="1" customWidth="1"/>
    <col min="15862" max="15862" width="22.7109375" style="1" customWidth="1"/>
    <col min="15863" max="15863" width="21.5703125" style="1" customWidth="1"/>
    <col min="15864" max="15864" width="21.42578125" style="1" customWidth="1"/>
    <col min="15865" max="15865" width="22.28515625" style="1" customWidth="1"/>
    <col min="15866" max="15866" width="22.5703125" style="1" customWidth="1"/>
    <col min="15867" max="15867" width="23.28515625" style="1" customWidth="1"/>
    <col min="15868" max="15869" width="20.5703125" style="1" customWidth="1"/>
    <col min="15870" max="15870" width="21.28515625" style="1" customWidth="1"/>
    <col min="15871" max="15871" width="21.42578125" style="1" customWidth="1"/>
    <col min="15872" max="15872" width="22" style="1" customWidth="1"/>
    <col min="15873" max="15874" width="21.5703125" style="1" customWidth="1"/>
    <col min="15875" max="15875" width="22.28515625" style="1" customWidth="1"/>
    <col min="15876" max="15876" width="25.42578125" style="1" customWidth="1"/>
    <col min="15877" max="15877" width="25.28515625" style="1" customWidth="1"/>
    <col min="15878" max="15878" width="28.7109375" style="1" customWidth="1"/>
    <col min="15879" max="15879" width="22.140625" style="1" customWidth="1"/>
    <col min="15880" max="15880" width="22" style="1" customWidth="1"/>
    <col min="15881" max="15881" width="24.5703125" style="1" customWidth="1"/>
    <col min="15882" max="15882" width="19.7109375" style="1" customWidth="1"/>
    <col min="15883" max="15883" width="29.140625" style="1" customWidth="1"/>
    <col min="15884" max="15884" width="25.140625" style="1" customWidth="1"/>
    <col min="15885" max="15886" width="29.42578125" style="1" customWidth="1"/>
    <col min="15887" max="15888" width="23.7109375" style="1" customWidth="1"/>
    <col min="15889" max="15889" width="26.7109375" style="1" customWidth="1"/>
    <col min="15890" max="15890" width="29.85546875" style="1" customWidth="1"/>
    <col min="15891" max="15893" width="23.28515625" style="1" customWidth="1"/>
    <col min="15894" max="15894" width="23.85546875" style="1" customWidth="1"/>
    <col min="15895" max="15895" width="26.7109375" style="1" customWidth="1"/>
    <col min="15896" max="15896" width="24.5703125" style="1" customWidth="1"/>
    <col min="15897" max="15897" width="26.85546875" style="1" customWidth="1"/>
    <col min="15898" max="15899" width="23.5703125" style="1" customWidth="1"/>
    <col min="15900" max="15900" width="28.7109375" style="1" customWidth="1"/>
    <col min="15901" max="15901" width="34.42578125" style="1" customWidth="1"/>
    <col min="15902" max="15902" width="29.7109375" style="1" customWidth="1"/>
    <col min="15903" max="15903" width="22" style="1" customWidth="1"/>
    <col min="15904" max="15904" width="23.7109375" style="1" customWidth="1"/>
    <col min="15905" max="15905" width="23.5703125" style="1" customWidth="1"/>
    <col min="15906" max="15909" width="22.140625" style="1" customWidth="1"/>
    <col min="15910" max="15910" width="25.28515625" style="1" customWidth="1"/>
    <col min="15911" max="15911" width="45.42578125" style="1" customWidth="1"/>
    <col min="15912" max="15912" width="24.7109375" style="1" customWidth="1"/>
    <col min="15913" max="15913" width="26.42578125" style="1" customWidth="1"/>
    <col min="15914" max="15914" width="29.28515625" style="1" customWidth="1"/>
    <col min="15915" max="15917" width="27.28515625" style="1" customWidth="1"/>
    <col min="15918" max="15918" width="31.7109375" style="1" customWidth="1"/>
    <col min="15919" max="15919" width="27.7109375" style="1" customWidth="1"/>
    <col min="15920" max="15922" width="28.28515625" style="1" customWidth="1"/>
    <col min="15923" max="15923" width="24.7109375" style="1" customWidth="1"/>
    <col min="15924" max="15924" width="24.140625" style="1" customWidth="1"/>
    <col min="15925" max="15927" width="22.28515625" style="1" customWidth="1"/>
    <col min="15928" max="15928" width="22.42578125" style="1" customWidth="1"/>
    <col min="15929" max="15929" width="23.7109375" style="1" customWidth="1"/>
    <col min="15930" max="15932" width="9.28515625" style="1" customWidth="1"/>
    <col min="15933" max="16086" width="9.28515625" style="1"/>
    <col min="16087" max="16087" width="26.28515625" style="1" customWidth="1"/>
    <col min="16088" max="16088" width="45.42578125" style="1" customWidth="1"/>
    <col min="16089" max="16089" width="14.85546875" style="1" customWidth="1"/>
    <col min="16090" max="16093" width="9.28515625" style="1" customWidth="1"/>
    <col min="16094" max="16094" width="0.140625" style="1" customWidth="1"/>
    <col min="16095" max="16095" width="29.42578125" style="1" customWidth="1"/>
    <col min="16096" max="16096" width="24.42578125" style="1" customWidth="1"/>
    <col min="16097" max="16097" width="26.7109375" style="1" customWidth="1"/>
    <col min="16098" max="16098" width="24.85546875" style="1" customWidth="1"/>
    <col min="16099" max="16099" width="21.28515625" style="1" customWidth="1"/>
    <col min="16100" max="16103" width="21.5703125" style="1" customWidth="1"/>
    <col min="16104" max="16104" width="28.28515625" style="1" customWidth="1"/>
    <col min="16105" max="16105" width="33" style="1" customWidth="1"/>
    <col min="16106" max="16106" width="22.85546875" style="1" customWidth="1"/>
    <col min="16107" max="16107" width="22" style="1" customWidth="1"/>
    <col min="16108" max="16108" width="24.7109375" style="1" customWidth="1"/>
    <col min="16109" max="16109" width="28.7109375" style="1" customWidth="1"/>
    <col min="16110" max="16110" width="23.5703125" style="1" customWidth="1"/>
    <col min="16111" max="16111" width="24.28515625" style="1" customWidth="1"/>
    <col min="16112" max="16112" width="23.5703125" style="1" customWidth="1"/>
    <col min="16113" max="16117" width="24.28515625" style="1" customWidth="1"/>
    <col min="16118" max="16118" width="22.7109375" style="1" customWidth="1"/>
    <col min="16119" max="16119" width="21.5703125" style="1" customWidth="1"/>
    <col min="16120" max="16120" width="21.42578125" style="1" customWidth="1"/>
    <col min="16121" max="16121" width="22.28515625" style="1" customWidth="1"/>
    <col min="16122" max="16122" width="22.5703125" style="1" customWidth="1"/>
    <col min="16123" max="16123" width="23.28515625" style="1" customWidth="1"/>
    <col min="16124" max="16125" width="20.5703125" style="1" customWidth="1"/>
    <col min="16126" max="16126" width="21.28515625" style="1" customWidth="1"/>
    <col min="16127" max="16127" width="21.42578125" style="1" customWidth="1"/>
    <col min="16128" max="16128" width="22" style="1" customWidth="1"/>
    <col min="16129" max="16130" width="21.5703125" style="1" customWidth="1"/>
    <col min="16131" max="16131" width="22.28515625" style="1" customWidth="1"/>
    <col min="16132" max="16132" width="25.42578125" style="1" customWidth="1"/>
    <col min="16133" max="16133" width="25.28515625" style="1" customWidth="1"/>
    <col min="16134" max="16134" width="28.7109375" style="1" customWidth="1"/>
    <col min="16135" max="16135" width="22.140625" style="1" customWidth="1"/>
    <col min="16136" max="16136" width="22" style="1" customWidth="1"/>
    <col min="16137" max="16137" width="24.5703125" style="1" customWidth="1"/>
    <col min="16138" max="16138" width="19.7109375" style="1" customWidth="1"/>
    <col min="16139" max="16139" width="29.140625" style="1" customWidth="1"/>
    <col min="16140" max="16140" width="25.140625" style="1" customWidth="1"/>
    <col min="16141" max="16142" width="29.42578125" style="1" customWidth="1"/>
    <col min="16143" max="16144" width="23.7109375" style="1" customWidth="1"/>
    <col min="16145" max="16145" width="26.7109375" style="1" customWidth="1"/>
    <col min="16146" max="16146" width="29.85546875" style="1" customWidth="1"/>
    <col min="16147" max="16149" width="23.28515625" style="1" customWidth="1"/>
    <col min="16150" max="16150" width="23.85546875" style="1" customWidth="1"/>
    <col min="16151" max="16151" width="26.7109375" style="1" customWidth="1"/>
    <col min="16152" max="16152" width="24.5703125" style="1" customWidth="1"/>
    <col min="16153" max="16153" width="26.85546875" style="1" customWidth="1"/>
    <col min="16154" max="16155" width="23.5703125" style="1" customWidth="1"/>
    <col min="16156" max="16156" width="28.7109375" style="1" customWidth="1"/>
    <col min="16157" max="16157" width="34.42578125" style="1" customWidth="1"/>
    <col min="16158" max="16158" width="29.7109375" style="1" customWidth="1"/>
    <col min="16159" max="16159" width="22" style="1" customWidth="1"/>
    <col min="16160" max="16160" width="23.7109375" style="1" customWidth="1"/>
    <col min="16161" max="16161" width="23.5703125" style="1" customWidth="1"/>
    <col min="16162" max="16165" width="22.140625" style="1" customWidth="1"/>
    <col min="16166" max="16166" width="25.28515625" style="1" customWidth="1"/>
    <col min="16167" max="16167" width="45.42578125" style="1" customWidth="1"/>
    <col min="16168" max="16168" width="24.7109375" style="1" customWidth="1"/>
    <col min="16169" max="16169" width="26.42578125" style="1" customWidth="1"/>
    <col min="16170" max="16170" width="29.28515625" style="1" customWidth="1"/>
    <col min="16171" max="16173" width="27.28515625" style="1" customWidth="1"/>
    <col min="16174" max="16174" width="31.7109375" style="1" customWidth="1"/>
    <col min="16175" max="16175" width="27.7109375" style="1" customWidth="1"/>
    <col min="16176" max="16178" width="28.28515625" style="1" customWidth="1"/>
    <col min="16179" max="16179" width="24.7109375" style="1" customWidth="1"/>
    <col min="16180" max="16180" width="24.140625" style="1" customWidth="1"/>
    <col min="16181" max="16183" width="22.28515625" style="1" customWidth="1"/>
    <col min="16184" max="16184" width="22.42578125" style="1" customWidth="1"/>
    <col min="16185" max="16185" width="23.7109375" style="1" customWidth="1"/>
    <col min="16186" max="16188" width="9.28515625" style="1" customWidth="1"/>
    <col min="16189" max="16384" width="9.28515625" style="1"/>
  </cols>
  <sheetData>
    <row r="1" spans="1:85" s="10" customFormat="1" ht="34.5" customHeight="1" thickBot="1" x14ac:dyDescent="0.4">
      <c r="A1" s="11" t="s">
        <v>4</v>
      </c>
      <c r="B1" s="12"/>
      <c r="C1" s="12"/>
      <c r="D1" s="13"/>
      <c r="E1" s="5"/>
      <c r="F1" s="12"/>
      <c r="G1" s="12"/>
      <c r="H1" s="14"/>
      <c r="I1" s="15"/>
      <c r="J1" s="15"/>
      <c r="K1" s="15"/>
      <c r="L1" s="15"/>
      <c r="M1" s="15"/>
      <c r="N1" s="15"/>
      <c r="O1" s="271"/>
      <c r="P1" s="271"/>
      <c r="Q1" s="15"/>
      <c r="R1" s="15"/>
      <c r="S1" s="15"/>
      <c r="T1" s="15"/>
      <c r="U1" s="15"/>
      <c r="V1" s="15"/>
      <c r="W1" s="15"/>
      <c r="X1" s="15"/>
      <c r="Y1" s="15"/>
      <c r="Z1" s="15"/>
      <c r="AA1" s="15"/>
      <c r="AD1" s="15"/>
      <c r="AE1" s="15"/>
      <c r="AF1" s="15"/>
      <c r="AG1" s="15"/>
      <c r="AH1" s="15"/>
      <c r="AI1" s="15"/>
      <c r="AJ1" s="15"/>
      <c r="AK1" s="15"/>
      <c r="AL1" s="15"/>
      <c r="AM1" s="15"/>
      <c r="AN1" s="15"/>
      <c r="AO1" s="15"/>
      <c r="AP1" s="15"/>
      <c r="AQ1" s="15"/>
      <c r="AR1" s="16"/>
      <c r="AS1" s="16"/>
      <c r="AT1" s="17"/>
      <c r="AU1" s="16"/>
      <c r="AV1" s="16"/>
      <c r="AW1" s="16"/>
      <c r="AX1" s="16"/>
      <c r="AY1" s="16"/>
      <c r="AZ1" s="18"/>
      <c r="BA1" s="18"/>
      <c r="BB1" s="18"/>
      <c r="BC1" s="16"/>
      <c r="BD1" s="16"/>
      <c r="BE1" s="16"/>
      <c r="BF1" s="16"/>
      <c r="BG1" s="15"/>
      <c r="BH1" s="15"/>
      <c r="BI1" s="15"/>
      <c r="BJ1" s="15"/>
      <c r="BK1" s="15"/>
      <c r="BL1" s="15"/>
      <c r="BM1" s="15"/>
      <c r="BN1" s="15"/>
      <c r="BO1" s="16"/>
      <c r="BP1" s="19"/>
      <c r="BQ1" s="20"/>
      <c r="BR1" s="16"/>
      <c r="BU1" s="21"/>
      <c r="BV1" s="21"/>
      <c r="BY1" s="21"/>
      <c r="BZ1" s="16"/>
      <c r="CA1" s="16"/>
      <c r="CB1" s="22"/>
      <c r="CC1" s="15"/>
      <c r="CD1" s="23"/>
      <c r="CE1" s="18"/>
      <c r="CF1" s="15"/>
      <c r="CG1" s="15"/>
    </row>
    <row r="2" spans="1:85" s="24" customFormat="1" ht="180.75" customHeight="1" x14ac:dyDescent="0.25">
      <c r="A2" s="272" t="s">
        <v>0</v>
      </c>
      <c r="B2" s="272" t="s">
        <v>5</v>
      </c>
      <c r="C2" s="272" t="s">
        <v>6</v>
      </c>
      <c r="D2" s="275" t="s">
        <v>7</v>
      </c>
      <c r="E2" s="278" t="s">
        <v>8</v>
      </c>
      <c r="F2" s="281" t="s">
        <v>9</v>
      </c>
      <c r="G2" s="282"/>
      <c r="H2" s="283"/>
      <c r="I2" s="287" t="s">
        <v>10</v>
      </c>
      <c r="J2" s="249"/>
      <c r="K2" s="267" t="s">
        <v>11</v>
      </c>
      <c r="L2" s="268"/>
      <c r="M2" s="267" t="s">
        <v>12</v>
      </c>
      <c r="N2" s="268"/>
      <c r="O2" s="265" t="s">
        <v>13</v>
      </c>
      <c r="P2" s="265"/>
      <c r="Q2" s="248" t="s">
        <v>14</v>
      </c>
      <c r="R2" s="249"/>
      <c r="S2" s="263" t="s">
        <v>15</v>
      </c>
      <c r="T2" s="248" t="s">
        <v>16</v>
      </c>
      <c r="U2" s="249"/>
      <c r="V2" s="248" t="s">
        <v>17</v>
      </c>
      <c r="W2" s="249"/>
      <c r="X2" s="248" t="s">
        <v>18</v>
      </c>
      <c r="Y2" s="249"/>
      <c r="Z2" s="212" t="s">
        <v>19</v>
      </c>
      <c r="AA2" s="218"/>
      <c r="AB2" s="212" t="s">
        <v>20</v>
      </c>
      <c r="AC2" s="213"/>
      <c r="AD2" s="265" t="s">
        <v>21</v>
      </c>
      <c r="AE2" s="265"/>
      <c r="AF2" s="267" t="s">
        <v>22</v>
      </c>
      <c r="AG2" s="268"/>
      <c r="AH2" s="248" t="s">
        <v>23</v>
      </c>
      <c r="AI2" s="249"/>
      <c r="AJ2" s="236" t="s">
        <v>24</v>
      </c>
      <c r="AK2" s="230" t="s">
        <v>25</v>
      </c>
      <c r="AL2" s="238" t="s">
        <v>26</v>
      </c>
      <c r="AM2" s="252"/>
      <c r="AN2" s="238" t="s">
        <v>27</v>
      </c>
      <c r="AO2" s="255"/>
      <c r="AP2" s="238" t="s">
        <v>28</v>
      </c>
      <c r="AQ2" s="239"/>
      <c r="AR2" s="220" t="s">
        <v>29</v>
      </c>
      <c r="AS2" s="257"/>
      <c r="AT2" s="259" t="s">
        <v>30</v>
      </c>
      <c r="AU2" s="261" t="s">
        <v>31</v>
      </c>
      <c r="AV2" s="230" t="s">
        <v>32</v>
      </c>
      <c r="AW2" s="228" t="s">
        <v>33</v>
      </c>
      <c r="AX2" s="242" t="s">
        <v>34</v>
      </c>
      <c r="AY2" s="244" t="s">
        <v>35</v>
      </c>
      <c r="AZ2" s="246" t="s">
        <v>36</v>
      </c>
      <c r="BA2" s="210" t="s">
        <v>37</v>
      </c>
      <c r="BB2" s="210" t="s">
        <v>38</v>
      </c>
      <c r="BC2" s="220" t="s">
        <v>39</v>
      </c>
      <c r="BD2" s="221"/>
      <c r="BE2" s="220" t="s">
        <v>40</v>
      </c>
      <c r="BF2" s="221"/>
      <c r="BG2" s="234" t="s">
        <v>41</v>
      </c>
      <c r="BH2" s="212" t="s">
        <v>42</v>
      </c>
      <c r="BI2" s="212"/>
      <c r="BJ2" s="216" t="s">
        <v>43</v>
      </c>
      <c r="BK2" s="234" t="s">
        <v>44</v>
      </c>
      <c r="BL2" s="238" t="s">
        <v>1309</v>
      </c>
      <c r="BM2" s="239"/>
      <c r="BN2" s="236" t="s">
        <v>45</v>
      </c>
      <c r="BO2" s="216" t="s">
        <v>46</v>
      </c>
      <c r="BP2" s="216" t="s">
        <v>47</v>
      </c>
      <c r="BQ2" s="230" t="s">
        <v>48</v>
      </c>
      <c r="BR2" s="216" t="s">
        <v>49</v>
      </c>
      <c r="BS2" s="212" t="s">
        <v>50</v>
      </c>
      <c r="BT2" s="218"/>
      <c r="BU2" s="220" t="s">
        <v>51</v>
      </c>
      <c r="BV2" s="221"/>
      <c r="BW2" s="224" t="s">
        <v>52</v>
      </c>
      <c r="BX2" s="225"/>
      <c r="BY2" s="228" t="s">
        <v>53</v>
      </c>
      <c r="BZ2" s="230" t="s">
        <v>54</v>
      </c>
      <c r="CA2" s="232" t="s">
        <v>55</v>
      </c>
      <c r="CB2" s="234" t="s">
        <v>56</v>
      </c>
      <c r="CC2" s="236" t="s">
        <v>57</v>
      </c>
      <c r="CD2" s="208" t="s">
        <v>58</v>
      </c>
      <c r="CE2" s="210" t="s">
        <v>59</v>
      </c>
      <c r="CF2" s="212" t="s">
        <v>60</v>
      </c>
      <c r="CG2" s="213"/>
    </row>
    <row r="3" spans="1:85" s="25" customFormat="1" ht="180.75" customHeight="1" thickBot="1" x14ac:dyDescent="0.3">
      <c r="A3" s="273"/>
      <c r="B3" s="273"/>
      <c r="C3" s="273"/>
      <c r="D3" s="276"/>
      <c r="E3" s="279"/>
      <c r="F3" s="284"/>
      <c r="G3" s="285"/>
      <c r="H3" s="286"/>
      <c r="I3" s="288"/>
      <c r="J3" s="251"/>
      <c r="K3" s="269"/>
      <c r="L3" s="270"/>
      <c r="M3" s="269"/>
      <c r="N3" s="270"/>
      <c r="O3" s="266"/>
      <c r="P3" s="266"/>
      <c r="Q3" s="250"/>
      <c r="R3" s="251"/>
      <c r="S3" s="264"/>
      <c r="T3" s="250"/>
      <c r="U3" s="251"/>
      <c r="V3" s="250"/>
      <c r="W3" s="251"/>
      <c r="X3" s="250"/>
      <c r="Y3" s="251"/>
      <c r="Z3" s="214"/>
      <c r="AA3" s="219"/>
      <c r="AB3" s="214"/>
      <c r="AC3" s="215"/>
      <c r="AD3" s="266"/>
      <c r="AE3" s="266"/>
      <c r="AF3" s="269"/>
      <c r="AG3" s="270"/>
      <c r="AH3" s="250"/>
      <c r="AI3" s="251"/>
      <c r="AJ3" s="237"/>
      <c r="AK3" s="231"/>
      <c r="AL3" s="253"/>
      <c r="AM3" s="254"/>
      <c r="AN3" s="240"/>
      <c r="AO3" s="256"/>
      <c r="AP3" s="240"/>
      <c r="AQ3" s="241"/>
      <c r="AR3" s="222"/>
      <c r="AS3" s="258"/>
      <c r="AT3" s="260"/>
      <c r="AU3" s="262"/>
      <c r="AV3" s="231"/>
      <c r="AW3" s="229"/>
      <c r="AX3" s="243"/>
      <c r="AY3" s="245"/>
      <c r="AZ3" s="247"/>
      <c r="BA3" s="211"/>
      <c r="BB3" s="211"/>
      <c r="BC3" s="222"/>
      <c r="BD3" s="223"/>
      <c r="BE3" s="222"/>
      <c r="BF3" s="223"/>
      <c r="BG3" s="235"/>
      <c r="BH3" s="214"/>
      <c r="BI3" s="214"/>
      <c r="BJ3" s="217"/>
      <c r="BK3" s="235"/>
      <c r="BL3" s="240"/>
      <c r="BM3" s="241"/>
      <c r="BN3" s="237"/>
      <c r="BO3" s="217"/>
      <c r="BP3" s="217"/>
      <c r="BQ3" s="231"/>
      <c r="BR3" s="217"/>
      <c r="BS3" s="214"/>
      <c r="BT3" s="219"/>
      <c r="BU3" s="222"/>
      <c r="BV3" s="223"/>
      <c r="BW3" s="226"/>
      <c r="BX3" s="227"/>
      <c r="BY3" s="229"/>
      <c r="BZ3" s="231"/>
      <c r="CA3" s="233"/>
      <c r="CB3" s="235"/>
      <c r="CC3" s="237"/>
      <c r="CD3" s="209"/>
      <c r="CE3" s="211"/>
      <c r="CF3" s="214"/>
      <c r="CG3" s="215"/>
    </row>
    <row r="4" spans="1:85" s="25" customFormat="1" ht="54.75" customHeight="1" thickBot="1" x14ac:dyDescent="0.3">
      <c r="A4" s="274"/>
      <c r="B4" s="274"/>
      <c r="C4" s="274"/>
      <c r="D4" s="277"/>
      <c r="E4" s="280"/>
      <c r="F4" s="204" t="s">
        <v>61</v>
      </c>
      <c r="G4" s="205" t="s">
        <v>1</v>
      </c>
      <c r="H4" s="206" t="s">
        <v>2</v>
      </c>
      <c r="I4" s="28" t="s">
        <v>1</v>
      </c>
      <c r="J4" s="27" t="s">
        <v>2</v>
      </c>
      <c r="K4" s="29" t="s">
        <v>1</v>
      </c>
      <c r="L4" s="27" t="s">
        <v>2</v>
      </c>
      <c r="M4" s="28" t="s">
        <v>1</v>
      </c>
      <c r="N4" s="27" t="s">
        <v>2</v>
      </c>
      <c r="O4" s="29" t="s">
        <v>1</v>
      </c>
      <c r="P4" s="27" t="s">
        <v>2</v>
      </c>
      <c r="Q4" s="28" t="s">
        <v>1</v>
      </c>
      <c r="R4" s="27" t="s">
        <v>2</v>
      </c>
      <c r="S4" s="27" t="s">
        <v>2</v>
      </c>
      <c r="T4" s="28" t="s">
        <v>1</v>
      </c>
      <c r="U4" s="27" t="s">
        <v>2</v>
      </c>
      <c r="V4" s="28" t="s">
        <v>1</v>
      </c>
      <c r="W4" s="27" t="s">
        <v>2</v>
      </c>
      <c r="X4" s="28" t="s">
        <v>1</v>
      </c>
      <c r="Y4" s="27" t="s">
        <v>2</v>
      </c>
      <c r="Z4" s="28" t="s">
        <v>1</v>
      </c>
      <c r="AA4" s="30" t="s">
        <v>2</v>
      </c>
      <c r="AB4" s="28" t="s">
        <v>1</v>
      </c>
      <c r="AC4" s="30" t="s">
        <v>2</v>
      </c>
      <c r="AD4" s="28" t="s">
        <v>1</v>
      </c>
      <c r="AE4" s="27" t="s">
        <v>2</v>
      </c>
      <c r="AF4" s="28" t="s">
        <v>1</v>
      </c>
      <c r="AG4" s="27" t="s">
        <v>2</v>
      </c>
      <c r="AH4" s="28" t="s">
        <v>1</v>
      </c>
      <c r="AI4" s="27" t="s">
        <v>2</v>
      </c>
      <c r="AJ4" s="27" t="s">
        <v>2</v>
      </c>
      <c r="AK4" s="27" t="s">
        <v>2</v>
      </c>
      <c r="AL4" s="28" t="s">
        <v>1</v>
      </c>
      <c r="AM4" s="27" t="s">
        <v>2</v>
      </c>
      <c r="AN4" s="28" t="s">
        <v>1</v>
      </c>
      <c r="AO4" s="27" t="s">
        <v>2</v>
      </c>
      <c r="AP4" s="28" t="s">
        <v>1</v>
      </c>
      <c r="AQ4" s="27" t="s">
        <v>2</v>
      </c>
      <c r="AR4" s="28" t="s">
        <v>1</v>
      </c>
      <c r="AS4" s="27" t="s">
        <v>2</v>
      </c>
      <c r="AT4" s="27" t="s">
        <v>2</v>
      </c>
      <c r="AU4" s="27" t="s">
        <v>2</v>
      </c>
      <c r="AV4" s="27" t="s">
        <v>2</v>
      </c>
      <c r="AW4" s="27" t="s">
        <v>2</v>
      </c>
      <c r="AX4" s="27" t="s">
        <v>2</v>
      </c>
      <c r="AY4" s="27" t="s">
        <v>2</v>
      </c>
      <c r="AZ4" s="27" t="s">
        <v>2</v>
      </c>
      <c r="BA4" s="27" t="s">
        <v>2</v>
      </c>
      <c r="BB4" s="27" t="s">
        <v>2</v>
      </c>
      <c r="BC4" s="28" t="s">
        <v>1</v>
      </c>
      <c r="BD4" s="27" t="s">
        <v>2</v>
      </c>
      <c r="BE4" s="28" t="s">
        <v>1</v>
      </c>
      <c r="BF4" s="27" t="s">
        <v>2</v>
      </c>
      <c r="BG4" s="27" t="s">
        <v>2</v>
      </c>
      <c r="BH4" s="28" t="s">
        <v>1</v>
      </c>
      <c r="BI4" s="27" t="s">
        <v>2</v>
      </c>
      <c r="BJ4" s="27" t="s">
        <v>2</v>
      </c>
      <c r="BK4" s="27" t="s">
        <v>2</v>
      </c>
      <c r="BL4" s="28" t="s">
        <v>1</v>
      </c>
      <c r="BM4" s="27" t="s">
        <v>2</v>
      </c>
      <c r="BN4" s="27" t="s">
        <v>2</v>
      </c>
      <c r="BO4" s="27" t="s">
        <v>2</v>
      </c>
      <c r="BP4" s="27" t="s">
        <v>2</v>
      </c>
      <c r="BQ4" s="27" t="s">
        <v>2</v>
      </c>
      <c r="BR4" s="27" t="s">
        <v>2</v>
      </c>
      <c r="BS4" s="28" t="s">
        <v>1</v>
      </c>
      <c r="BT4" s="30" t="s">
        <v>2</v>
      </c>
      <c r="BU4" s="31" t="s">
        <v>1</v>
      </c>
      <c r="BV4" s="26" t="s">
        <v>2</v>
      </c>
      <c r="BW4" s="26" t="s">
        <v>1</v>
      </c>
      <c r="BX4" s="32" t="s">
        <v>2</v>
      </c>
      <c r="BY4" s="30" t="s">
        <v>2</v>
      </c>
      <c r="BZ4" s="27" t="s">
        <v>2</v>
      </c>
      <c r="CA4" s="27" t="s">
        <v>2</v>
      </c>
      <c r="CB4" s="27" t="s">
        <v>2</v>
      </c>
      <c r="CC4" s="27" t="s">
        <v>2</v>
      </c>
      <c r="CD4" s="27" t="s">
        <v>2</v>
      </c>
      <c r="CE4" s="27" t="s">
        <v>2</v>
      </c>
      <c r="CF4" s="28" t="s">
        <v>1</v>
      </c>
      <c r="CG4" s="33" t="s">
        <v>2</v>
      </c>
    </row>
    <row r="5" spans="1:85" s="25" customFormat="1" ht="25.5" customHeight="1" x14ac:dyDescent="0.35">
      <c r="A5" s="34"/>
      <c r="B5" s="35"/>
      <c r="C5" s="36"/>
      <c r="D5" s="37"/>
      <c r="E5" s="38"/>
      <c r="F5" s="39"/>
      <c r="G5" s="40"/>
      <c r="H5" s="41"/>
      <c r="I5" s="42"/>
      <c r="J5" s="43"/>
      <c r="K5" s="44"/>
      <c r="L5" s="43"/>
      <c r="M5" s="42"/>
      <c r="N5" s="43"/>
      <c r="O5" s="44"/>
      <c r="P5" s="43"/>
      <c r="Q5" s="42"/>
      <c r="R5" s="41"/>
      <c r="S5" s="43"/>
      <c r="T5" s="40"/>
      <c r="U5" s="41"/>
      <c r="V5" s="40"/>
      <c r="W5" s="41"/>
      <c r="X5" s="42"/>
      <c r="Y5" s="43"/>
      <c r="Z5" s="40"/>
      <c r="AA5" s="45"/>
      <c r="AB5" s="46"/>
      <c r="AC5" s="47"/>
      <c r="AD5" s="42"/>
      <c r="AE5" s="43"/>
      <c r="AF5" s="42"/>
      <c r="AG5" s="43"/>
      <c r="AH5" s="42"/>
      <c r="AI5" s="43"/>
      <c r="AJ5" s="41"/>
      <c r="AK5" s="41"/>
      <c r="AL5" s="40"/>
      <c r="AM5" s="41"/>
      <c r="AN5" s="40"/>
      <c r="AO5" s="41"/>
      <c r="AP5" s="40"/>
      <c r="AQ5" s="41"/>
      <c r="AR5" s="48"/>
      <c r="AS5" s="49"/>
      <c r="AT5" s="41"/>
      <c r="AU5" s="41"/>
      <c r="AV5" s="41"/>
      <c r="AW5" s="49"/>
      <c r="AX5" s="49"/>
      <c r="AY5" s="49"/>
      <c r="AZ5" s="49"/>
      <c r="BA5" s="49"/>
      <c r="BB5" s="49"/>
      <c r="BC5" s="48"/>
      <c r="BD5" s="49"/>
      <c r="BE5" s="48"/>
      <c r="BF5" s="49"/>
      <c r="BG5" s="41"/>
      <c r="BH5" s="40"/>
      <c r="BI5" s="41"/>
      <c r="BJ5" s="43"/>
      <c r="BK5" s="41"/>
      <c r="BL5" s="40"/>
      <c r="BM5" s="41"/>
      <c r="BN5" s="41"/>
      <c r="BO5" s="41"/>
      <c r="BP5" s="41"/>
      <c r="BQ5" s="50"/>
      <c r="BR5" s="41"/>
      <c r="BS5" s="40"/>
      <c r="BT5" s="41"/>
      <c r="BU5" s="51"/>
      <c r="BV5" s="52"/>
      <c r="BW5" s="49"/>
      <c r="BX5" s="52"/>
      <c r="BY5" s="52"/>
      <c r="BZ5" s="41"/>
      <c r="CA5" s="41"/>
      <c r="CB5" s="41"/>
      <c r="CC5" s="41"/>
      <c r="CD5" s="49"/>
      <c r="CE5" s="49"/>
      <c r="CF5" s="40"/>
      <c r="CG5" s="41"/>
    </row>
    <row r="6" spans="1:85" ht="69.75" outlineLevel="1" x14ac:dyDescent="0.35">
      <c r="A6" s="53" t="s">
        <v>62</v>
      </c>
      <c r="B6" s="54" t="s">
        <v>63</v>
      </c>
      <c r="C6" s="55" t="s">
        <v>64</v>
      </c>
      <c r="D6" s="56">
        <v>240101443793</v>
      </c>
      <c r="E6" s="57" t="s">
        <v>65</v>
      </c>
      <c r="F6" s="58">
        <f t="shared" ref="F6:F46" si="0">G6+H6</f>
        <v>941.71599999999989</v>
      </c>
      <c r="G6" s="59">
        <f>SUMIF($I$4:$CG$4,"федеральный бюджет",I6:CG6)</f>
        <v>632.88860999999997</v>
      </c>
      <c r="H6" s="60">
        <f>SUMIF($I$4:$CG$4,"краевой бюджет",I6:CG6)</f>
        <v>308.82738999999998</v>
      </c>
      <c r="I6" s="61"/>
      <c r="J6" s="60"/>
      <c r="K6" s="59">
        <v>128.71733</v>
      </c>
      <c r="L6" s="60">
        <v>52.574669999999998</v>
      </c>
      <c r="M6" s="61"/>
      <c r="N6" s="60"/>
      <c r="O6" s="59"/>
      <c r="P6" s="60"/>
      <c r="Q6" s="59"/>
      <c r="R6" s="60"/>
      <c r="S6" s="60">
        <v>111.16</v>
      </c>
      <c r="T6" s="59">
        <v>504.17128000000002</v>
      </c>
      <c r="U6" s="60">
        <v>5.0927199999999999</v>
      </c>
      <c r="V6" s="59"/>
      <c r="W6" s="60"/>
      <c r="X6" s="59"/>
      <c r="Y6" s="60"/>
      <c r="Z6" s="59"/>
      <c r="AA6" s="62"/>
      <c r="AB6" s="63"/>
      <c r="AC6" s="64"/>
      <c r="AD6" s="59"/>
      <c r="AE6" s="60"/>
      <c r="AF6" s="59"/>
      <c r="AG6" s="60"/>
      <c r="AH6" s="59"/>
      <c r="AI6" s="60"/>
      <c r="AJ6" s="60"/>
      <c r="AK6" s="60"/>
      <c r="AL6" s="59"/>
      <c r="AM6" s="60"/>
      <c r="AN6" s="59"/>
      <c r="AO6" s="60"/>
      <c r="AP6" s="59"/>
      <c r="AQ6" s="60"/>
      <c r="AR6" s="59"/>
      <c r="AS6" s="60"/>
      <c r="AT6" s="60"/>
      <c r="AU6" s="60"/>
      <c r="AV6" s="60"/>
      <c r="AW6" s="60"/>
      <c r="AX6" s="60"/>
      <c r="AY6" s="60"/>
      <c r="AZ6" s="60"/>
      <c r="BA6" s="60"/>
      <c r="BB6" s="60"/>
      <c r="BC6" s="59"/>
      <c r="BD6" s="60"/>
      <c r="BE6" s="59"/>
      <c r="BF6" s="60"/>
      <c r="BG6" s="60"/>
      <c r="BH6" s="59"/>
      <c r="BI6" s="60"/>
      <c r="BJ6" s="60"/>
      <c r="BK6" s="60"/>
      <c r="BL6" s="59"/>
      <c r="BM6" s="60"/>
      <c r="BN6" s="60"/>
      <c r="BO6" s="60">
        <v>140</v>
      </c>
      <c r="BP6" s="60"/>
      <c r="BQ6" s="60"/>
      <c r="BR6" s="60"/>
      <c r="BS6" s="59"/>
      <c r="BT6" s="60"/>
      <c r="BU6" s="65"/>
      <c r="BV6" s="62"/>
      <c r="BW6" s="64"/>
      <c r="BX6" s="66"/>
      <c r="BY6" s="62"/>
      <c r="BZ6" s="60"/>
      <c r="CA6" s="60"/>
      <c r="CB6" s="60"/>
      <c r="CC6" s="60"/>
      <c r="CD6" s="60"/>
      <c r="CE6" s="60"/>
      <c r="CF6" s="59"/>
      <c r="CG6" s="60"/>
    </row>
    <row r="7" spans="1:85" ht="69.75" outlineLevel="1" x14ac:dyDescent="0.35">
      <c r="A7" s="53" t="s">
        <v>62</v>
      </c>
      <c r="B7" s="54" t="s">
        <v>66</v>
      </c>
      <c r="C7" s="55" t="s">
        <v>64</v>
      </c>
      <c r="D7" s="67" t="s">
        <v>67</v>
      </c>
      <c r="E7" s="57" t="s">
        <v>65</v>
      </c>
      <c r="F7" s="58">
        <f t="shared" si="0"/>
        <v>141.9408</v>
      </c>
      <c r="G7" s="59">
        <f t="shared" ref="G7:G70" si="1">SUMIF($I$4:$CG$4,"федеральный бюджет",I7:CG7)</f>
        <v>100.77797</v>
      </c>
      <c r="H7" s="60">
        <f t="shared" ref="H7:H70" si="2">SUMIF($I$4:$CG$4,"краевой бюджет",I7:CG7)</f>
        <v>41.16283</v>
      </c>
      <c r="I7" s="61">
        <v>100.77797</v>
      </c>
      <c r="J7" s="60">
        <v>41.16283</v>
      </c>
      <c r="K7" s="59"/>
      <c r="L7" s="60"/>
      <c r="M7" s="61"/>
      <c r="N7" s="60"/>
      <c r="O7" s="59"/>
      <c r="P7" s="60"/>
      <c r="Q7" s="59"/>
      <c r="R7" s="60"/>
      <c r="S7" s="60"/>
      <c r="T7" s="59"/>
      <c r="U7" s="60"/>
      <c r="V7" s="59"/>
      <c r="W7" s="60"/>
      <c r="X7" s="59"/>
      <c r="Y7" s="60"/>
      <c r="Z7" s="59"/>
      <c r="AA7" s="62"/>
      <c r="AB7" s="63"/>
      <c r="AC7" s="64"/>
      <c r="AD7" s="59"/>
      <c r="AE7" s="60"/>
      <c r="AF7" s="59"/>
      <c r="AG7" s="60"/>
      <c r="AH7" s="59"/>
      <c r="AI7" s="60"/>
      <c r="AJ7" s="60"/>
      <c r="AK7" s="60"/>
      <c r="AL7" s="59"/>
      <c r="AM7" s="60"/>
      <c r="AN7" s="59"/>
      <c r="AO7" s="60"/>
      <c r="AP7" s="59"/>
      <c r="AQ7" s="60"/>
      <c r="AR7" s="59"/>
      <c r="AS7" s="60"/>
      <c r="AT7" s="60"/>
      <c r="AU7" s="60"/>
      <c r="AV7" s="60"/>
      <c r="AW7" s="60"/>
      <c r="AX7" s="60"/>
      <c r="AY7" s="60"/>
      <c r="AZ7" s="60"/>
      <c r="BA7" s="60"/>
      <c r="BB7" s="60"/>
      <c r="BC7" s="59"/>
      <c r="BD7" s="60"/>
      <c r="BE7" s="59"/>
      <c r="BF7" s="60"/>
      <c r="BG7" s="60"/>
      <c r="BH7" s="59"/>
      <c r="BI7" s="60"/>
      <c r="BJ7" s="60"/>
      <c r="BK7" s="60"/>
      <c r="BL7" s="59"/>
      <c r="BM7" s="60"/>
      <c r="BN7" s="60"/>
      <c r="BO7" s="60"/>
      <c r="BP7" s="60"/>
      <c r="BQ7" s="60"/>
      <c r="BR7" s="60"/>
      <c r="BS7" s="59"/>
      <c r="BT7" s="60"/>
      <c r="BU7" s="65"/>
      <c r="BV7" s="62"/>
      <c r="BW7" s="64"/>
      <c r="BX7" s="66"/>
      <c r="BY7" s="62"/>
      <c r="BZ7" s="60"/>
      <c r="CA7" s="60"/>
      <c r="CB7" s="60"/>
      <c r="CC7" s="60"/>
      <c r="CD7" s="60"/>
      <c r="CE7" s="60"/>
      <c r="CF7" s="59"/>
      <c r="CG7" s="60"/>
    </row>
    <row r="8" spans="1:85" ht="93" outlineLevel="1" x14ac:dyDescent="0.35">
      <c r="A8" s="53" t="s">
        <v>62</v>
      </c>
      <c r="B8" s="53" t="s">
        <v>131</v>
      </c>
      <c r="C8" s="55" t="s">
        <v>64</v>
      </c>
      <c r="D8" s="56">
        <v>240102826118</v>
      </c>
      <c r="E8" s="57" t="s">
        <v>65</v>
      </c>
      <c r="F8" s="58">
        <f t="shared" si="0"/>
        <v>5100</v>
      </c>
      <c r="G8" s="59">
        <f t="shared" si="1"/>
        <v>0</v>
      </c>
      <c r="H8" s="60">
        <f t="shared" si="2"/>
        <v>5100</v>
      </c>
      <c r="I8" s="61"/>
      <c r="J8" s="60"/>
      <c r="K8" s="59"/>
      <c r="L8" s="64"/>
      <c r="M8" s="63"/>
      <c r="N8" s="64"/>
      <c r="O8" s="59"/>
      <c r="P8" s="64"/>
      <c r="Q8" s="59"/>
      <c r="R8" s="64"/>
      <c r="S8" s="64"/>
      <c r="T8" s="59"/>
      <c r="U8" s="60"/>
      <c r="V8" s="59"/>
      <c r="W8" s="60"/>
      <c r="X8" s="59"/>
      <c r="Y8" s="60"/>
      <c r="Z8" s="69"/>
      <c r="AA8" s="66"/>
      <c r="AB8" s="63"/>
      <c r="AC8" s="64"/>
      <c r="AD8" s="69"/>
      <c r="AE8" s="64"/>
      <c r="AF8" s="69"/>
      <c r="AG8" s="64"/>
      <c r="AH8" s="59"/>
      <c r="AI8" s="60"/>
      <c r="AJ8" s="64"/>
      <c r="AK8" s="64"/>
      <c r="AL8" s="69"/>
      <c r="AM8" s="64"/>
      <c r="AN8" s="69"/>
      <c r="AO8" s="64"/>
      <c r="AP8" s="69"/>
      <c r="AQ8" s="64"/>
      <c r="AR8" s="69"/>
      <c r="AS8" s="64"/>
      <c r="AT8" s="64"/>
      <c r="AU8" s="64"/>
      <c r="AV8" s="64"/>
      <c r="AW8" s="64"/>
      <c r="AX8" s="64"/>
      <c r="AY8" s="64"/>
      <c r="AZ8" s="64"/>
      <c r="BA8" s="64">
        <v>5100</v>
      </c>
      <c r="BB8" s="64"/>
      <c r="BC8" s="69"/>
      <c r="BD8" s="60"/>
      <c r="BE8" s="59"/>
      <c r="BF8" s="60"/>
      <c r="BG8" s="60"/>
      <c r="BH8" s="69"/>
      <c r="BI8" s="64"/>
      <c r="BJ8" s="64"/>
      <c r="BK8" s="64"/>
      <c r="BL8" s="69"/>
      <c r="BM8" s="64"/>
      <c r="BN8" s="64"/>
      <c r="BO8" s="64"/>
      <c r="BP8" s="64"/>
      <c r="BQ8" s="64"/>
      <c r="BR8" s="64"/>
      <c r="BS8" s="69"/>
      <c r="BT8" s="64"/>
      <c r="BU8" s="70"/>
      <c r="BV8" s="66"/>
      <c r="BW8" s="64"/>
      <c r="BX8" s="66"/>
      <c r="BY8" s="66"/>
      <c r="BZ8" s="64"/>
      <c r="CA8" s="64"/>
      <c r="CB8" s="64"/>
      <c r="CC8" s="64"/>
      <c r="CD8" s="64"/>
      <c r="CE8" s="64"/>
      <c r="CF8" s="69"/>
      <c r="CG8" s="64"/>
    </row>
    <row r="9" spans="1:85" ht="93" outlineLevel="1" x14ac:dyDescent="0.35">
      <c r="A9" s="68" t="s">
        <v>62</v>
      </c>
      <c r="B9" s="54" t="s">
        <v>68</v>
      </c>
      <c r="C9" s="55" t="s">
        <v>64</v>
      </c>
      <c r="D9" s="56">
        <v>240100783596</v>
      </c>
      <c r="E9" s="57" t="s">
        <v>65</v>
      </c>
      <c r="F9" s="58">
        <f t="shared" si="0"/>
        <v>957.61135000000002</v>
      </c>
      <c r="G9" s="59">
        <f t="shared" si="1"/>
        <v>663.85689000000002</v>
      </c>
      <c r="H9" s="60">
        <f t="shared" si="2"/>
        <v>293.75445999999999</v>
      </c>
      <c r="I9" s="61">
        <v>66.219040000000007</v>
      </c>
      <c r="J9" s="60">
        <v>27.04721</v>
      </c>
      <c r="K9" s="59">
        <v>128.71732</v>
      </c>
      <c r="L9" s="64">
        <v>52.574680000000001</v>
      </c>
      <c r="M9" s="63"/>
      <c r="N9" s="64"/>
      <c r="O9" s="59"/>
      <c r="P9" s="64"/>
      <c r="Q9" s="59"/>
      <c r="R9" s="64"/>
      <c r="S9" s="64">
        <v>209.39599999999999</v>
      </c>
      <c r="T9" s="59"/>
      <c r="U9" s="60"/>
      <c r="V9" s="59">
        <v>468.92052999999999</v>
      </c>
      <c r="W9" s="60">
        <v>4.7365700000000004</v>
      </c>
      <c r="X9" s="59"/>
      <c r="Y9" s="60"/>
      <c r="Z9" s="69"/>
      <c r="AA9" s="66"/>
      <c r="AB9" s="63"/>
      <c r="AC9" s="64"/>
      <c r="AD9" s="69"/>
      <c r="AE9" s="64"/>
      <c r="AF9" s="69"/>
      <c r="AG9" s="64"/>
      <c r="AH9" s="59"/>
      <c r="AI9" s="60"/>
      <c r="AJ9" s="64"/>
      <c r="AK9" s="64"/>
      <c r="AL9" s="69"/>
      <c r="AM9" s="64"/>
      <c r="AN9" s="69"/>
      <c r="AO9" s="64"/>
      <c r="AP9" s="69"/>
      <c r="AQ9" s="64"/>
      <c r="AR9" s="69"/>
      <c r="AS9" s="64"/>
      <c r="AT9" s="64"/>
      <c r="AU9" s="64"/>
      <c r="AV9" s="64"/>
      <c r="AW9" s="64"/>
      <c r="AX9" s="64"/>
      <c r="AY9" s="64"/>
      <c r="AZ9" s="64"/>
      <c r="BA9" s="64"/>
      <c r="BB9" s="64"/>
      <c r="BC9" s="69"/>
      <c r="BD9" s="60"/>
      <c r="BE9" s="59"/>
      <c r="BF9" s="60"/>
      <c r="BG9" s="60"/>
      <c r="BH9" s="69"/>
      <c r="BI9" s="64"/>
      <c r="BJ9" s="64"/>
      <c r="BK9" s="64"/>
      <c r="BL9" s="69"/>
      <c r="BM9" s="64"/>
      <c r="BN9" s="64"/>
      <c r="BO9" s="64"/>
      <c r="BP9" s="64"/>
      <c r="BQ9" s="64"/>
      <c r="BR9" s="64"/>
      <c r="BS9" s="69"/>
      <c r="BT9" s="64"/>
      <c r="BU9" s="70"/>
      <c r="BV9" s="66"/>
      <c r="BW9" s="64"/>
      <c r="BX9" s="66"/>
      <c r="BY9" s="66"/>
      <c r="BZ9" s="64"/>
      <c r="CA9" s="64"/>
      <c r="CB9" s="64"/>
      <c r="CC9" s="64"/>
      <c r="CD9" s="64"/>
      <c r="CE9" s="64"/>
      <c r="CF9" s="69"/>
      <c r="CG9" s="64"/>
    </row>
    <row r="10" spans="1:85" ht="93" outlineLevel="1" x14ac:dyDescent="0.35">
      <c r="A10" s="68" t="s">
        <v>62</v>
      </c>
      <c r="B10" s="68" t="s">
        <v>69</v>
      </c>
      <c r="C10" s="55" t="s">
        <v>64</v>
      </c>
      <c r="D10" s="56">
        <v>240100812310</v>
      </c>
      <c r="E10" s="57" t="s">
        <v>65</v>
      </c>
      <c r="F10" s="58">
        <f t="shared" si="0"/>
        <v>48.835999999999999</v>
      </c>
      <c r="G10" s="59">
        <f t="shared" si="1"/>
        <v>16.089659999999999</v>
      </c>
      <c r="H10" s="60">
        <f t="shared" si="2"/>
        <v>32.746339999999996</v>
      </c>
      <c r="I10" s="61"/>
      <c r="J10" s="60"/>
      <c r="K10" s="59">
        <v>16.089659999999999</v>
      </c>
      <c r="L10" s="64">
        <v>6.5718399999999999</v>
      </c>
      <c r="M10" s="63"/>
      <c r="N10" s="64"/>
      <c r="O10" s="59"/>
      <c r="P10" s="64"/>
      <c r="Q10" s="59"/>
      <c r="R10" s="64"/>
      <c r="S10" s="64">
        <v>26.174499999999998</v>
      </c>
      <c r="T10" s="59"/>
      <c r="U10" s="60"/>
      <c r="V10" s="59"/>
      <c r="W10" s="60"/>
      <c r="X10" s="59"/>
      <c r="Y10" s="60"/>
      <c r="Z10" s="69"/>
      <c r="AA10" s="66"/>
      <c r="AB10" s="63"/>
      <c r="AC10" s="64"/>
      <c r="AD10" s="69"/>
      <c r="AE10" s="64"/>
      <c r="AF10" s="69"/>
      <c r="AG10" s="64"/>
      <c r="AH10" s="59"/>
      <c r="AI10" s="60"/>
      <c r="AJ10" s="64"/>
      <c r="AK10" s="64"/>
      <c r="AL10" s="69"/>
      <c r="AM10" s="64"/>
      <c r="AN10" s="69"/>
      <c r="AO10" s="64"/>
      <c r="AP10" s="69"/>
      <c r="AQ10" s="64"/>
      <c r="AR10" s="69"/>
      <c r="AS10" s="64"/>
      <c r="AT10" s="64"/>
      <c r="AU10" s="64"/>
      <c r="AV10" s="64"/>
      <c r="AW10" s="64"/>
      <c r="AX10" s="64"/>
      <c r="AY10" s="64"/>
      <c r="AZ10" s="64"/>
      <c r="BA10" s="64"/>
      <c r="BB10" s="64"/>
      <c r="BC10" s="69"/>
      <c r="BD10" s="60"/>
      <c r="BE10" s="59"/>
      <c r="BF10" s="60"/>
      <c r="BG10" s="60"/>
      <c r="BH10" s="69"/>
      <c r="BI10" s="64"/>
      <c r="BJ10" s="64"/>
      <c r="BK10" s="64"/>
      <c r="BL10" s="69"/>
      <c r="BM10" s="64"/>
      <c r="BN10" s="64"/>
      <c r="BO10" s="64"/>
      <c r="BP10" s="64"/>
      <c r="BQ10" s="64"/>
      <c r="BR10" s="64"/>
      <c r="BS10" s="69"/>
      <c r="BT10" s="64"/>
      <c r="BU10" s="70"/>
      <c r="BV10" s="66"/>
      <c r="BW10" s="64"/>
      <c r="BX10" s="66"/>
      <c r="BY10" s="66"/>
      <c r="BZ10" s="64"/>
      <c r="CA10" s="64"/>
      <c r="CB10" s="64"/>
      <c r="CC10" s="64"/>
      <c r="CD10" s="64"/>
      <c r="CE10" s="64"/>
      <c r="CF10" s="69"/>
      <c r="CG10" s="64"/>
    </row>
    <row r="11" spans="1:85" ht="46.5" outlineLevel="1" x14ac:dyDescent="0.35">
      <c r="A11" s="53" t="s">
        <v>62</v>
      </c>
      <c r="B11" s="54" t="s">
        <v>70</v>
      </c>
      <c r="C11" s="55" t="s">
        <v>71</v>
      </c>
      <c r="D11" s="56">
        <v>240102389404</v>
      </c>
      <c r="E11" s="57" t="s">
        <v>65</v>
      </c>
      <c r="F11" s="58">
        <f t="shared" si="0"/>
        <v>651.15920000000006</v>
      </c>
      <c r="G11" s="59">
        <f t="shared" si="1"/>
        <v>444.64811000000003</v>
      </c>
      <c r="H11" s="60">
        <f t="shared" si="2"/>
        <v>206.51109000000002</v>
      </c>
      <c r="I11" s="61"/>
      <c r="J11" s="60"/>
      <c r="K11" s="59">
        <v>99.755920000000003</v>
      </c>
      <c r="L11" s="60">
        <v>40.745379999999997</v>
      </c>
      <c r="M11" s="61"/>
      <c r="N11" s="60"/>
      <c r="O11" s="59"/>
      <c r="P11" s="60"/>
      <c r="Q11" s="59"/>
      <c r="R11" s="60"/>
      <c r="S11" s="60">
        <v>162.28190000000001</v>
      </c>
      <c r="T11" s="59">
        <v>344.89219000000003</v>
      </c>
      <c r="U11" s="60">
        <v>3.4838100000000001</v>
      </c>
      <c r="V11" s="59"/>
      <c r="W11" s="60"/>
      <c r="X11" s="59"/>
      <c r="Y11" s="60"/>
      <c r="Z11" s="59"/>
      <c r="AA11" s="62"/>
      <c r="AB11" s="63"/>
      <c r="AC11" s="64"/>
      <c r="AD11" s="59"/>
      <c r="AE11" s="60"/>
      <c r="AF11" s="59"/>
      <c r="AG11" s="60"/>
      <c r="AH11" s="59"/>
      <c r="AI11" s="60"/>
      <c r="AJ11" s="60"/>
      <c r="AK11" s="60"/>
      <c r="AL11" s="59"/>
      <c r="AM11" s="60"/>
      <c r="AN11" s="59"/>
      <c r="AO11" s="60"/>
      <c r="AP11" s="59"/>
      <c r="AQ11" s="60"/>
      <c r="AR11" s="59"/>
      <c r="AS11" s="60"/>
      <c r="AT11" s="60"/>
      <c r="AU11" s="60"/>
      <c r="AV11" s="60"/>
      <c r="AW11" s="60"/>
      <c r="AX11" s="60"/>
      <c r="AY11" s="60"/>
      <c r="AZ11" s="60"/>
      <c r="BA11" s="60"/>
      <c r="BB11" s="60"/>
      <c r="BC11" s="59"/>
      <c r="BD11" s="60"/>
      <c r="BE11" s="59"/>
      <c r="BF11" s="60"/>
      <c r="BG11" s="60"/>
      <c r="BH11" s="59"/>
      <c r="BI11" s="60"/>
      <c r="BJ11" s="60"/>
      <c r="BK11" s="60"/>
      <c r="BL11" s="59"/>
      <c r="BM11" s="60"/>
      <c r="BN11" s="60"/>
      <c r="BO11" s="60"/>
      <c r="BP11" s="60"/>
      <c r="BQ11" s="60"/>
      <c r="BR11" s="60"/>
      <c r="BS11" s="59"/>
      <c r="BT11" s="60"/>
      <c r="BU11" s="65"/>
      <c r="BV11" s="62"/>
      <c r="BW11" s="64"/>
      <c r="BX11" s="66"/>
      <c r="BY11" s="62"/>
      <c r="BZ11" s="60"/>
      <c r="CA11" s="60"/>
      <c r="CB11" s="60"/>
      <c r="CC11" s="60"/>
      <c r="CD11" s="60"/>
      <c r="CE11" s="60"/>
      <c r="CF11" s="59"/>
      <c r="CG11" s="60"/>
    </row>
    <row r="12" spans="1:85" ht="46.5" outlineLevel="1" x14ac:dyDescent="0.35">
      <c r="A12" s="68" t="s">
        <v>62</v>
      </c>
      <c r="B12" s="68" t="s">
        <v>72</v>
      </c>
      <c r="C12" s="55" t="s">
        <v>71</v>
      </c>
      <c r="D12" s="56">
        <v>240100217150</v>
      </c>
      <c r="E12" s="57" t="s">
        <v>65</v>
      </c>
      <c r="F12" s="58">
        <f t="shared" si="0"/>
        <v>169.26724999999999</v>
      </c>
      <c r="G12" s="59">
        <f t="shared" si="1"/>
        <v>120.17974</v>
      </c>
      <c r="H12" s="60">
        <f t="shared" si="2"/>
        <v>49.087510000000002</v>
      </c>
      <c r="I12" s="61">
        <v>39.73142</v>
      </c>
      <c r="J12" s="60">
        <v>16.22833</v>
      </c>
      <c r="K12" s="59">
        <v>80.448319999999995</v>
      </c>
      <c r="L12" s="64">
        <v>32.859180000000002</v>
      </c>
      <c r="M12" s="63"/>
      <c r="N12" s="64"/>
      <c r="O12" s="59"/>
      <c r="P12" s="64"/>
      <c r="Q12" s="59"/>
      <c r="R12" s="64"/>
      <c r="S12" s="64"/>
      <c r="T12" s="59"/>
      <c r="U12" s="60"/>
      <c r="V12" s="59"/>
      <c r="W12" s="60"/>
      <c r="X12" s="59"/>
      <c r="Y12" s="60"/>
      <c r="Z12" s="69"/>
      <c r="AA12" s="66"/>
      <c r="AB12" s="63"/>
      <c r="AC12" s="64"/>
      <c r="AD12" s="69"/>
      <c r="AE12" s="64"/>
      <c r="AF12" s="69"/>
      <c r="AG12" s="64"/>
      <c r="AH12" s="59"/>
      <c r="AI12" s="60"/>
      <c r="AJ12" s="64"/>
      <c r="AK12" s="64"/>
      <c r="AL12" s="69"/>
      <c r="AM12" s="64"/>
      <c r="AN12" s="69"/>
      <c r="AO12" s="64"/>
      <c r="AP12" s="69"/>
      <c r="AQ12" s="64"/>
      <c r="AR12" s="69"/>
      <c r="AS12" s="64"/>
      <c r="AT12" s="64"/>
      <c r="AU12" s="64"/>
      <c r="AV12" s="64"/>
      <c r="AW12" s="64"/>
      <c r="AX12" s="64"/>
      <c r="AY12" s="64"/>
      <c r="AZ12" s="64"/>
      <c r="BA12" s="64"/>
      <c r="BB12" s="64"/>
      <c r="BC12" s="69"/>
      <c r="BD12" s="60"/>
      <c r="BE12" s="59"/>
      <c r="BF12" s="60"/>
      <c r="BG12" s="60"/>
      <c r="BH12" s="69"/>
      <c r="BI12" s="64"/>
      <c r="BJ12" s="64"/>
      <c r="BK12" s="64"/>
      <c r="BL12" s="69"/>
      <c r="BM12" s="64"/>
      <c r="BN12" s="64"/>
      <c r="BO12" s="64"/>
      <c r="BP12" s="64"/>
      <c r="BQ12" s="64"/>
      <c r="BR12" s="64"/>
      <c r="BS12" s="69"/>
      <c r="BT12" s="64"/>
      <c r="BU12" s="70"/>
      <c r="BV12" s="66"/>
      <c r="BW12" s="64"/>
      <c r="BX12" s="66"/>
      <c r="BY12" s="66"/>
      <c r="BZ12" s="64"/>
      <c r="CA12" s="64"/>
      <c r="CB12" s="64"/>
      <c r="CC12" s="64"/>
      <c r="CD12" s="64"/>
      <c r="CE12" s="64"/>
      <c r="CF12" s="69"/>
      <c r="CG12" s="64"/>
    </row>
    <row r="13" spans="1:85" ht="46.5" outlineLevel="1" x14ac:dyDescent="0.35">
      <c r="A13" s="53" t="s">
        <v>62</v>
      </c>
      <c r="B13" s="68" t="s">
        <v>73</v>
      </c>
      <c r="C13" s="55" t="s">
        <v>71</v>
      </c>
      <c r="D13" s="56">
        <v>240101897250</v>
      </c>
      <c r="E13" s="57" t="s">
        <v>65</v>
      </c>
      <c r="F13" s="58">
        <f t="shared" si="0"/>
        <v>500.50357999999994</v>
      </c>
      <c r="G13" s="59">
        <f t="shared" si="1"/>
        <v>172.86108999999999</v>
      </c>
      <c r="H13" s="60">
        <f t="shared" si="2"/>
        <v>327.64248999999995</v>
      </c>
      <c r="I13" s="61"/>
      <c r="J13" s="60"/>
      <c r="K13" s="59">
        <v>32.179340000000003</v>
      </c>
      <c r="L13" s="64">
        <v>13.143660000000001</v>
      </c>
      <c r="M13" s="63"/>
      <c r="N13" s="64"/>
      <c r="O13" s="59"/>
      <c r="P13" s="64"/>
      <c r="Q13" s="59"/>
      <c r="R13" s="64"/>
      <c r="S13" s="64">
        <v>52.348999999999997</v>
      </c>
      <c r="T13" s="59">
        <v>140.68174999999999</v>
      </c>
      <c r="U13" s="60">
        <v>1.4210499999999999</v>
      </c>
      <c r="V13" s="59"/>
      <c r="W13" s="60"/>
      <c r="X13" s="59"/>
      <c r="Y13" s="60"/>
      <c r="Z13" s="69"/>
      <c r="AA13" s="66"/>
      <c r="AB13" s="63"/>
      <c r="AC13" s="64"/>
      <c r="AD13" s="69"/>
      <c r="AE13" s="64"/>
      <c r="AF13" s="69"/>
      <c r="AG13" s="64"/>
      <c r="AH13" s="59"/>
      <c r="AI13" s="60"/>
      <c r="AJ13" s="64"/>
      <c r="AK13" s="64"/>
      <c r="AL13" s="69"/>
      <c r="AM13" s="64"/>
      <c r="AN13" s="69"/>
      <c r="AO13" s="64"/>
      <c r="AP13" s="69"/>
      <c r="AQ13" s="64"/>
      <c r="AR13" s="69"/>
      <c r="AS13" s="64"/>
      <c r="AT13" s="64"/>
      <c r="AU13" s="64"/>
      <c r="AV13" s="64"/>
      <c r="AW13" s="64"/>
      <c r="AX13" s="64"/>
      <c r="AY13" s="64"/>
      <c r="AZ13" s="64"/>
      <c r="BA13" s="64"/>
      <c r="BB13" s="64"/>
      <c r="BC13" s="69"/>
      <c r="BD13" s="60"/>
      <c r="BE13" s="59"/>
      <c r="BF13" s="60"/>
      <c r="BG13" s="60"/>
      <c r="BH13" s="69"/>
      <c r="BI13" s="64"/>
      <c r="BJ13" s="64"/>
      <c r="BK13" s="64">
        <v>260.72877999999997</v>
      </c>
      <c r="BL13" s="69"/>
      <c r="BM13" s="64"/>
      <c r="BN13" s="64"/>
      <c r="BO13" s="64"/>
      <c r="BP13" s="64"/>
      <c r="BQ13" s="64"/>
      <c r="BR13" s="64"/>
      <c r="BS13" s="69"/>
      <c r="BT13" s="64"/>
      <c r="BU13" s="70"/>
      <c r="BV13" s="66"/>
      <c r="BW13" s="64"/>
      <c r="BX13" s="66"/>
      <c r="BY13" s="66"/>
      <c r="BZ13" s="64"/>
      <c r="CA13" s="64"/>
      <c r="CB13" s="64"/>
      <c r="CC13" s="64"/>
      <c r="CD13" s="64"/>
      <c r="CE13" s="64"/>
      <c r="CF13" s="69"/>
      <c r="CG13" s="64"/>
    </row>
    <row r="14" spans="1:85" ht="46.5" outlineLevel="1" x14ac:dyDescent="0.35">
      <c r="A14" s="53" t="s">
        <v>62</v>
      </c>
      <c r="B14" s="71" t="s">
        <v>74</v>
      </c>
      <c r="C14" s="55" t="s">
        <v>71</v>
      </c>
      <c r="D14" s="56">
        <v>240100024704</v>
      </c>
      <c r="E14" s="57" t="s">
        <v>65</v>
      </c>
      <c r="F14" s="58">
        <f t="shared" si="0"/>
        <v>918.27199999999993</v>
      </c>
      <c r="G14" s="59">
        <f t="shared" si="1"/>
        <v>586.50946999999996</v>
      </c>
      <c r="H14" s="60">
        <f t="shared" si="2"/>
        <v>331.76252999999997</v>
      </c>
      <c r="I14" s="61"/>
      <c r="J14" s="60"/>
      <c r="K14" s="59">
        <v>160.89664999999999</v>
      </c>
      <c r="L14" s="64">
        <v>65.718350000000001</v>
      </c>
      <c r="M14" s="63"/>
      <c r="N14" s="64"/>
      <c r="O14" s="59"/>
      <c r="P14" s="64"/>
      <c r="Q14" s="59"/>
      <c r="R14" s="60"/>
      <c r="S14" s="64">
        <v>261.745</v>
      </c>
      <c r="T14" s="59">
        <v>425.61282</v>
      </c>
      <c r="U14" s="60">
        <v>4.2991799999999998</v>
      </c>
      <c r="V14" s="59"/>
      <c r="W14" s="60"/>
      <c r="X14" s="59"/>
      <c r="Y14" s="60"/>
      <c r="Z14" s="59"/>
      <c r="AA14" s="62"/>
      <c r="AB14" s="63"/>
      <c r="AC14" s="64"/>
      <c r="AD14" s="59"/>
      <c r="AE14" s="60"/>
      <c r="AF14" s="59"/>
      <c r="AG14" s="60"/>
      <c r="AH14" s="59"/>
      <c r="AI14" s="60"/>
      <c r="AJ14" s="60"/>
      <c r="AK14" s="60"/>
      <c r="AL14" s="59"/>
      <c r="AM14" s="60"/>
      <c r="AN14" s="59"/>
      <c r="AO14" s="60"/>
      <c r="AP14" s="59"/>
      <c r="AQ14" s="60"/>
      <c r="AR14" s="59"/>
      <c r="AS14" s="60"/>
      <c r="AT14" s="60"/>
      <c r="AU14" s="60"/>
      <c r="AV14" s="60"/>
      <c r="AW14" s="60"/>
      <c r="AX14" s="60"/>
      <c r="AY14" s="60"/>
      <c r="AZ14" s="60"/>
      <c r="BA14" s="60"/>
      <c r="BB14" s="60"/>
      <c r="BC14" s="59"/>
      <c r="BD14" s="60"/>
      <c r="BE14" s="59"/>
      <c r="BF14" s="60"/>
      <c r="BG14" s="60"/>
      <c r="BH14" s="59"/>
      <c r="BI14" s="60"/>
      <c r="BJ14" s="60"/>
      <c r="BK14" s="60"/>
      <c r="BL14" s="59"/>
      <c r="BM14" s="60"/>
      <c r="BN14" s="60"/>
      <c r="BO14" s="60"/>
      <c r="BP14" s="60"/>
      <c r="BQ14" s="60"/>
      <c r="BR14" s="60"/>
      <c r="BS14" s="59"/>
      <c r="BT14" s="60"/>
      <c r="BU14" s="65"/>
      <c r="BV14" s="62"/>
      <c r="BW14" s="64"/>
      <c r="BX14" s="66"/>
      <c r="BY14" s="62"/>
      <c r="BZ14" s="60"/>
      <c r="CA14" s="60"/>
      <c r="CB14" s="60"/>
      <c r="CC14" s="60"/>
      <c r="CD14" s="60"/>
      <c r="CE14" s="60"/>
      <c r="CF14" s="59"/>
      <c r="CG14" s="60"/>
    </row>
    <row r="15" spans="1:85" s="25" customFormat="1" ht="46.5" outlineLevel="1" x14ac:dyDescent="0.35">
      <c r="A15" s="53" t="s">
        <v>62</v>
      </c>
      <c r="B15" s="54" t="s">
        <v>75</v>
      </c>
      <c r="C15" s="55" t="s">
        <v>71</v>
      </c>
      <c r="D15" s="56">
        <v>246208874176</v>
      </c>
      <c r="E15" s="57" t="s">
        <v>65</v>
      </c>
      <c r="F15" s="58">
        <f t="shared" si="0"/>
        <v>1400.4177999999999</v>
      </c>
      <c r="G15" s="59">
        <f t="shared" si="1"/>
        <v>1020.75157</v>
      </c>
      <c r="H15" s="60">
        <f t="shared" si="2"/>
        <v>379.66622999999998</v>
      </c>
      <c r="I15" s="61"/>
      <c r="J15" s="60"/>
      <c r="K15" s="59">
        <v>205.65975</v>
      </c>
      <c r="L15" s="60">
        <v>84.001859999999994</v>
      </c>
      <c r="M15" s="61">
        <v>17.17174</v>
      </c>
      <c r="N15" s="60">
        <v>7.0138100000000003</v>
      </c>
      <c r="O15" s="59"/>
      <c r="P15" s="60"/>
      <c r="Q15" s="59"/>
      <c r="R15" s="60"/>
      <c r="S15" s="60">
        <v>280.59064000000001</v>
      </c>
      <c r="T15" s="59">
        <v>797.92007999999998</v>
      </c>
      <c r="U15" s="60">
        <v>8.05992</v>
      </c>
      <c r="V15" s="59"/>
      <c r="W15" s="60"/>
      <c r="X15" s="59"/>
      <c r="Y15" s="60"/>
      <c r="Z15" s="59"/>
      <c r="AA15" s="62"/>
      <c r="AB15" s="63"/>
      <c r="AC15" s="64"/>
      <c r="AD15" s="59"/>
      <c r="AE15" s="60"/>
      <c r="AF15" s="59"/>
      <c r="AG15" s="60"/>
      <c r="AH15" s="59"/>
      <c r="AI15" s="60"/>
      <c r="AJ15" s="60"/>
      <c r="AK15" s="60"/>
      <c r="AL15" s="59"/>
      <c r="AM15" s="60"/>
      <c r="AN15" s="59"/>
      <c r="AO15" s="60"/>
      <c r="AP15" s="59"/>
      <c r="AQ15" s="60"/>
      <c r="AR15" s="59"/>
      <c r="AS15" s="60"/>
      <c r="AT15" s="60"/>
      <c r="AU15" s="60"/>
      <c r="AV15" s="60"/>
      <c r="AW15" s="60"/>
      <c r="AX15" s="60"/>
      <c r="AY15" s="60"/>
      <c r="AZ15" s="60"/>
      <c r="BA15" s="60"/>
      <c r="BB15" s="60"/>
      <c r="BC15" s="59"/>
      <c r="BD15" s="60"/>
      <c r="BE15" s="59"/>
      <c r="BF15" s="60"/>
      <c r="BG15" s="60"/>
      <c r="BH15" s="59"/>
      <c r="BI15" s="60"/>
      <c r="BJ15" s="60"/>
      <c r="BK15" s="60"/>
      <c r="BL15" s="59"/>
      <c r="BM15" s="60"/>
      <c r="BN15" s="60"/>
      <c r="BO15" s="60"/>
      <c r="BP15" s="60"/>
      <c r="BQ15" s="60"/>
      <c r="BR15" s="60"/>
      <c r="BS15" s="59"/>
      <c r="BT15" s="60"/>
      <c r="BU15" s="65"/>
      <c r="BV15" s="62"/>
      <c r="BW15" s="64"/>
      <c r="BX15" s="66"/>
      <c r="BY15" s="62"/>
      <c r="BZ15" s="60"/>
      <c r="CA15" s="60"/>
      <c r="CB15" s="60"/>
      <c r="CC15" s="60"/>
      <c r="CD15" s="60"/>
      <c r="CE15" s="60"/>
      <c r="CF15" s="59"/>
      <c r="CG15" s="60"/>
    </row>
    <row r="16" spans="1:85" s="25" customFormat="1" ht="46.5" outlineLevel="1" x14ac:dyDescent="0.35">
      <c r="A16" s="68" t="s">
        <v>62</v>
      </c>
      <c r="B16" s="53" t="s">
        <v>76</v>
      </c>
      <c r="C16" s="55" t="s">
        <v>71</v>
      </c>
      <c r="D16" s="56">
        <v>240102485933</v>
      </c>
      <c r="E16" s="57" t="s">
        <v>65</v>
      </c>
      <c r="F16" s="58">
        <f t="shared" si="0"/>
        <v>156.27519999999998</v>
      </c>
      <c r="G16" s="59">
        <f t="shared" si="1"/>
        <v>51.486939999999997</v>
      </c>
      <c r="H16" s="60">
        <f t="shared" si="2"/>
        <v>104.78825999999999</v>
      </c>
      <c r="I16" s="61"/>
      <c r="J16" s="60"/>
      <c r="K16" s="59">
        <v>51.486939999999997</v>
      </c>
      <c r="L16" s="64">
        <v>21.029859999999999</v>
      </c>
      <c r="M16" s="63"/>
      <c r="N16" s="64"/>
      <c r="O16" s="59"/>
      <c r="P16" s="64"/>
      <c r="Q16" s="59"/>
      <c r="R16" s="64"/>
      <c r="S16" s="64">
        <v>83.758399999999995</v>
      </c>
      <c r="T16" s="59"/>
      <c r="U16" s="60"/>
      <c r="V16" s="59"/>
      <c r="W16" s="60"/>
      <c r="X16" s="59"/>
      <c r="Y16" s="60"/>
      <c r="Z16" s="69"/>
      <c r="AA16" s="66"/>
      <c r="AB16" s="61"/>
      <c r="AC16" s="60"/>
      <c r="AD16" s="69"/>
      <c r="AE16" s="64"/>
      <c r="AF16" s="69"/>
      <c r="AG16" s="64"/>
      <c r="AH16" s="59"/>
      <c r="AI16" s="60"/>
      <c r="AJ16" s="64"/>
      <c r="AK16" s="64"/>
      <c r="AL16" s="69"/>
      <c r="AM16" s="64"/>
      <c r="AN16" s="69"/>
      <c r="AO16" s="64"/>
      <c r="AP16" s="69"/>
      <c r="AQ16" s="64"/>
      <c r="AR16" s="69"/>
      <c r="AS16" s="64"/>
      <c r="AT16" s="64"/>
      <c r="AU16" s="64"/>
      <c r="AV16" s="64"/>
      <c r="AW16" s="64"/>
      <c r="AX16" s="64"/>
      <c r="AY16" s="64"/>
      <c r="AZ16" s="64"/>
      <c r="BA16" s="64"/>
      <c r="BB16" s="64"/>
      <c r="BC16" s="69"/>
      <c r="BD16" s="60"/>
      <c r="BE16" s="59"/>
      <c r="BF16" s="60"/>
      <c r="BG16" s="60"/>
      <c r="BH16" s="69"/>
      <c r="BI16" s="64"/>
      <c r="BJ16" s="64"/>
      <c r="BK16" s="64"/>
      <c r="BL16" s="69"/>
      <c r="BM16" s="64"/>
      <c r="BN16" s="64"/>
      <c r="BO16" s="64"/>
      <c r="BP16" s="64"/>
      <c r="BQ16" s="64"/>
      <c r="BR16" s="64"/>
      <c r="BS16" s="69"/>
      <c r="BT16" s="64"/>
      <c r="BU16" s="70"/>
      <c r="BV16" s="66"/>
      <c r="BW16" s="60"/>
      <c r="BX16" s="62"/>
      <c r="BY16" s="66"/>
      <c r="BZ16" s="64"/>
      <c r="CA16" s="64"/>
      <c r="CB16" s="64"/>
      <c r="CC16" s="64"/>
      <c r="CD16" s="64"/>
      <c r="CE16" s="64"/>
      <c r="CF16" s="69"/>
      <c r="CG16" s="64"/>
    </row>
    <row r="17" spans="1:85" s="25" customFormat="1" ht="46.5" outlineLevel="1" x14ac:dyDescent="0.35">
      <c r="A17" s="68" t="s">
        <v>62</v>
      </c>
      <c r="B17" s="53" t="s">
        <v>77</v>
      </c>
      <c r="C17" s="55" t="s">
        <v>71</v>
      </c>
      <c r="D17" s="56">
        <v>240101579561</v>
      </c>
      <c r="E17" s="57" t="s">
        <v>65</v>
      </c>
      <c r="F17" s="58">
        <f t="shared" si="0"/>
        <v>344.78215999999998</v>
      </c>
      <c r="G17" s="59">
        <f t="shared" si="1"/>
        <v>113.59303</v>
      </c>
      <c r="H17" s="60">
        <f t="shared" si="2"/>
        <v>231.18912999999998</v>
      </c>
      <c r="I17" s="61"/>
      <c r="J17" s="60"/>
      <c r="K17" s="59">
        <v>113.59303</v>
      </c>
      <c r="L17" s="64">
        <v>46.39716</v>
      </c>
      <c r="M17" s="63"/>
      <c r="N17" s="64"/>
      <c r="O17" s="59"/>
      <c r="P17" s="64"/>
      <c r="Q17" s="59"/>
      <c r="R17" s="64"/>
      <c r="S17" s="64">
        <v>184.79196999999999</v>
      </c>
      <c r="T17" s="59"/>
      <c r="U17" s="60"/>
      <c r="V17" s="59"/>
      <c r="W17" s="60"/>
      <c r="X17" s="59"/>
      <c r="Y17" s="60"/>
      <c r="Z17" s="69"/>
      <c r="AA17" s="66"/>
      <c r="AB17" s="61"/>
      <c r="AC17" s="60"/>
      <c r="AD17" s="69"/>
      <c r="AE17" s="64"/>
      <c r="AF17" s="69"/>
      <c r="AG17" s="64"/>
      <c r="AH17" s="59"/>
      <c r="AI17" s="60"/>
      <c r="AJ17" s="64"/>
      <c r="AK17" s="64"/>
      <c r="AL17" s="69"/>
      <c r="AM17" s="64"/>
      <c r="AN17" s="69"/>
      <c r="AO17" s="64"/>
      <c r="AP17" s="69"/>
      <c r="AQ17" s="64"/>
      <c r="AR17" s="69"/>
      <c r="AS17" s="64"/>
      <c r="AT17" s="64"/>
      <c r="AU17" s="64"/>
      <c r="AV17" s="64"/>
      <c r="AW17" s="64"/>
      <c r="AX17" s="64"/>
      <c r="AY17" s="64"/>
      <c r="AZ17" s="64"/>
      <c r="BA17" s="64"/>
      <c r="BB17" s="64"/>
      <c r="BC17" s="69"/>
      <c r="BD17" s="60"/>
      <c r="BE17" s="59"/>
      <c r="BF17" s="60"/>
      <c r="BG17" s="60"/>
      <c r="BH17" s="69"/>
      <c r="BI17" s="64"/>
      <c r="BJ17" s="64"/>
      <c r="BK17" s="64"/>
      <c r="BL17" s="69"/>
      <c r="BM17" s="64"/>
      <c r="BN17" s="64"/>
      <c r="BO17" s="64"/>
      <c r="BP17" s="64"/>
      <c r="BQ17" s="64"/>
      <c r="BR17" s="64"/>
      <c r="BS17" s="69"/>
      <c r="BT17" s="64"/>
      <c r="BU17" s="70"/>
      <c r="BV17" s="66"/>
      <c r="BW17" s="60"/>
      <c r="BX17" s="62"/>
      <c r="BY17" s="66"/>
      <c r="BZ17" s="64"/>
      <c r="CA17" s="64"/>
      <c r="CB17" s="64"/>
      <c r="CC17" s="64"/>
      <c r="CD17" s="64"/>
      <c r="CE17" s="64"/>
      <c r="CF17" s="69"/>
      <c r="CG17" s="64"/>
    </row>
    <row r="18" spans="1:85" s="25" customFormat="1" ht="46.5" outlineLevel="1" x14ac:dyDescent="0.35">
      <c r="A18" s="53" t="s">
        <v>62</v>
      </c>
      <c r="B18" s="54" t="s">
        <v>78</v>
      </c>
      <c r="C18" s="55" t="s">
        <v>71</v>
      </c>
      <c r="D18" s="56">
        <v>240101000752</v>
      </c>
      <c r="E18" s="57" t="s">
        <v>65</v>
      </c>
      <c r="F18" s="58">
        <f t="shared" si="0"/>
        <v>175.79560000000001</v>
      </c>
      <c r="G18" s="59">
        <f t="shared" si="1"/>
        <v>57.922800000000002</v>
      </c>
      <c r="H18" s="60">
        <f t="shared" si="2"/>
        <v>117.87280000000001</v>
      </c>
      <c r="I18" s="61"/>
      <c r="J18" s="60"/>
      <c r="K18" s="59">
        <v>57.922800000000002</v>
      </c>
      <c r="L18" s="64">
        <v>23.6586</v>
      </c>
      <c r="M18" s="63"/>
      <c r="N18" s="64"/>
      <c r="O18" s="59"/>
      <c r="P18" s="64"/>
      <c r="Q18" s="59"/>
      <c r="R18" s="64"/>
      <c r="S18" s="64">
        <v>94.214200000000005</v>
      </c>
      <c r="T18" s="59"/>
      <c r="U18" s="60"/>
      <c r="V18" s="59"/>
      <c r="W18" s="60"/>
      <c r="X18" s="59"/>
      <c r="Y18" s="60"/>
      <c r="Z18" s="69"/>
      <c r="AA18" s="66"/>
      <c r="AB18" s="61"/>
      <c r="AC18" s="60"/>
      <c r="AD18" s="69"/>
      <c r="AE18" s="64"/>
      <c r="AF18" s="69"/>
      <c r="AG18" s="64"/>
      <c r="AH18" s="59"/>
      <c r="AI18" s="60"/>
      <c r="AJ18" s="64"/>
      <c r="AK18" s="64"/>
      <c r="AL18" s="69"/>
      <c r="AM18" s="64"/>
      <c r="AN18" s="69"/>
      <c r="AO18" s="64"/>
      <c r="AP18" s="69"/>
      <c r="AQ18" s="64"/>
      <c r="AR18" s="69"/>
      <c r="AS18" s="64"/>
      <c r="AT18" s="64"/>
      <c r="AU18" s="64"/>
      <c r="AV18" s="64"/>
      <c r="AW18" s="64"/>
      <c r="AX18" s="64"/>
      <c r="AY18" s="64"/>
      <c r="AZ18" s="64"/>
      <c r="BA18" s="64"/>
      <c r="BB18" s="64"/>
      <c r="BC18" s="69"/>
      <c r="BD18" s="64"/>
      <c r="BE18" s="69"/>
      <c r="BF18" s="64"/>
      <c r="BG18" s="60"/>
      <c r="BH18" s="69"/>
      <c r="BI18" s="64"/>
      <c r="BJ18" s="64"/>
      <c r="BK18" s="64"/>
      <c r="BL18" s="69"/>
      <c r="BM18" s="64"/>
      <c r="BN18" s="64"/>
      <c r="BO18" s="64"/>
      <c r="BP18" s="64"/>
      <c r="BQ18" s="64"/>
      <c r="BR18" s="64"/>
      <c r="BS18" s="69"/>
      <c r="BT18" s="64"/>
      <c r="BU18" s="70"/>
      <c r="BV18" s="66"/>
      <c r="BW18" s="60"/>
      <c r="BX18" s="62"/>
      <c r="BY18" s="66"/>
      <c r="BZ18" s="64"/>
      <c r="CA18" s="64"/>
      <c r="CB18" s="64"/>
      <c r="CC18" s="64"/>
      <c r="CD18" s="64"/>
      <c r="CE18" s="64"/>
      <c r="CF18" s="69"/>
      <c r="CG18" s="64"/>
    </row>
    <row r="19" spans="1:85" s="25" customFormat="1" ht="46.5" outlineLevel="1" x14ac:dyDescent="0.35">
      <c r="A19" s="53" t="s">
        <v>62</v>
      </c>
      <c r="B19" s="54" t="s">
        <v>79</v>
      </c>
      <c r="C19" s="55" t="s">
        <v>71</v>
      </c>
      <c r="D19" s="56">
        <v>240100025112</v>
      </c>
      <c r="E19" s="57" t="s">
        <v>65</v>
      </c>
      <c r="F19" s="58">
        <f t="shared" si="0"/>
        <v>110.36936</v>
      </c>
      <c r="G19" s="59">
        <f t="shared" si="1"/>
        <v>36.362639999999999</v>
      </c>
      <c r="H19" s="60">
        <f t="shared" si="2"/>
        <v>74.006720000000001</v>
      </c>
      <c r="I19" s="61"/>
      <c r="J19" s="60"/>
      <c r="K19" s="59">
        <v>36.362639999999999</v>
      </c>
      <c r="L19" s="64">
        <v>14.852349999999999</v>
      </c>
      <c r="M19" s="63"/>
      <c r="N19" s="64"/>
      <c r="O19" s="59"/>
      <c r="P19" s="64"/>
      <c r="Q19" s="59"/>
      <c r="R19" s="64"/>
      <c r="S19" s="64">
        <v>59.15437</v>
      </c>
      <c r="T19" s="59"/>
      <c r="U19" s="60"/>
      <c r="V19" s="59"/>
      <c r="W19" s="60"/>
      <c r="X19" s="59"/>
      <c r="Y19" s="60"/>
      <c r="Z19" s="69"/>
      <c r="AA19" s="66"/>
      <c r="AB19" s="61"/>
      <c r="AC19" s="60"/>
      <c r="AD19" s="69"/>
      <c r="AE19" s="64"/>
      <c r="AF19" s="69"/>
      <c r="AG19" s="64"/>
      <c r="AH19" s="59"/>
      <c r="AI19" s="60"/>
      <c r="AJ19" s="64"/>
      <c r="AK19" s="64"/>
      <c r="AL19" s="69"/>
      <c r="AM19" s="64"/>
      <c r="AN19" s="69"/>
      <c r="AO19" s="64"/>
      <c r="AP19" s="69"/>
      <c r="AQ19" s="64"/>
      <c r="AR19" s="69"/>
      <c r="AS19" s="64"/>
      <c r="AT19" s="64"/>
      <c r="AU19" s="64"/>
      <c r="AV19" s="64"/>
      <c r="AW19" s="64"/>
      <c r="AX19" s="64"/>
      <c r="AY19" s="64"/>
      <c r="AZ19" s="64"/>
      <c r="BA19" s="64"/>
      <c r="BB19" s="64"/>
      <c r="BC19" s="69"/>
      <c r="BD19" s="64"/>
      <c r="BE19" s="69"/>
      <c r="BF19" s="64"/>
      <c r="BG19" s="60"/>
      <c r="BH19" s="69"/>
      <c r="BI19" s="64"/>
      <c r="BJ19" s="64"/>
      <c r="BK19" s="64"/>
      <c r="BL19" s="69"/>
      <c r="BM19" s="64"/>
      <c r="BN19" s="64"/>
      <c r="BO19" s="64"/>
      <c r="BP19" s="64"/>
      <c r="BQ19" s="64"/>
      <c r="BR19" s="64"/>
      <c r="BS19" s="69"/>
      <c r="BT19" s="64"/>
      <c r="BU19" s="70"/>
      <c r="BV19" s="66"/>
      <c r="BW19" s="60"/>
      <c r="BX19" s="62"/>
      <c r="BY19" s="66"/>
      <c r="BZ19" s="64"/>
      <c r="CA19" s="64"/>
      <c r="CB19" s="64"/>
      <c r="CC19" s="64"/>
      <c r="CD19" s="64"/>
      <c r="CE19" s="64"/>
      <c r="CF19" s="69"/>
      <c r="CG19" s="64"/>
    </row>
    <row r="20" spans="1:85" s="25" customFormat="1" ht="46.5" outlineLevel="1" x14ac:dyDescent="0.35">
      <c r="A20" s="53" t="s">
        <v>62</v>
      </c>
      <c r="B20" s="53" t="s">
        <v>81</v>
      </c>
      <c r="C20" s="55" t="s">
        <v>71</v>
      </c>
      <c r="D20" s="56">
        <v>240102838875</v>
      </c>
      <c r="E20" s="57" t="s">
        <v>65</v>
      </c>
      <c r="F20" s="58">
        <f t="shared" si="0"/>
        <v>2016.8164999999999</v>
      </c>
      <c r="G20" s="59">
        <f t="shared" si="1"/>
        <v>1431.9243899999999</v>
      </c>
      <c r="H20" s="60">
        <f t="shared" si="2"/>
        <v>584.89211</v>
      </c>
      <c r="I20" s="61"/>
      <c r="J20" s="60"/>
      <c r="K20" s="59"/>
      <c r="L20" s="60"/>
      <c r="M20" s="61"/>
      <c r="N20" s="60"/>
      <c r="O20" s="59"/>
      <c r="P20" s="60"/>
      <c r="Q20" s="59"/>
      <c r="R20" s="60"/>
      <c r="S20" s="60"/>
      <c r="T20" s="59"/>
      <c r="U20" s="60"/>
      <c r="V20" s="59"/>
      <c r="W20" s="60"/>
      <c r="X20" s="59"/>
      <c r="Y20" s="60"/>
      <c r="Z20" s="59"/>
      <c r="AA20" s="62"/>
      <c r="AB20" s="61"/>
      <c r="AC20" s="60"/>
      <c r="AD20" s="59"/>
      <c r="AE20" s="60"/>
      <c r="AF20" s="59"/>
      <c r="AG20" s="60"/>
      <c r="AH20" s="59"/>
      <c r="AI20" s="60"/>
      <c r="AJ20" s="60"/>
      <c r="AK20" s="60"/>
      <c r="AL20" s="59"/>
      <c r="AM20" s="60"/>
      <c r="AN20" s="59"/>
      <c r="AO20" s="60"/>
      <c r="AP20" s="59"/>
      <c r="AQ20" s="60"/>
      <c r="AR20" s="59"/>
      <c r="AS20" s="60"/>
      <c r="AT20" s="60"/>
      <c r="AU20" s="60"/>
      <c r="AV20" s="60"/>
      <c r="AW20" s="60"/>
      <c r="AX20" s="60"/>
      <c r="AY20" s="60"/>
      <c r="AZ20" s="60"/>
      <c r="BA20" s="60"/>
      <c r="BB20" s="60"/>
      <c r="BC20" s="59"/>
      <c r="BD20" s="60"/>
      <c r="BE20" s="59"/>
      <c r="BF20" s="60"/>
      <c r="BG20" s="60"/>
      <c r="BH20" s="59"/>
      <c r="BI20" s="60"/>
      <c r="BJ20" s="60"/>
      <c r="BK20" s="60"/>
      <c r="BL20" s="59"/>
      <c r="BM20" s="60"/>
      <c r="BN20" s="60"/>
      <c r="BO20" s="60"/>
      <c r="BP20" s="60"/>
      <c r="BQ20" s="60"/>
      <c r="BR20" s="60"/>
      <c r="BS20" s="59">
        <v>1431.9243899999999</v>
      </c>
      <c r="BT20" s="60">
        <v>584.89211</v>
      </c>
      <c r="BU20" s="65"/>
      <c r="BV20" s="62"/>
      <c r="BW20" s="60"/>
      <c r="BX20" s="62"/>
      <c r="BY20" s="62"/>
      <c r="BZ20" s="60"/>
      <c r="CA20" s="60"/>
      <c r="CB20" s="60"/>
      <c r="CC20" s="60"/>
      <c r="CD20" s="60"/>
      <c r="CE20" s="60"/>
      <c r="CF20" s="59"/>
      <c r="CG20" s="60"/>
    </row>
    <row r="21" spans="1:85" s="25" customFormat="1" ht="46.5" outlineLevel="1" x14ac:dyDescent="0.35">
      <c r="A21" s="53" t="s">
        <v>62</v>
      </c>
      <c r="B21" s="53" t="s">
        <v>80</v>
      </c>
      <c r="C21" s="55" t="s">
        <v>71</v>
      </c>
      <c r="D21" s="56">
        <v>240102234471</v>
      </c>
      <c r="E21" s="57" t="s">
        <v>65</v>
      </c>
      <c r="F21" s="58">
        <f t="shared" si="0"/>
        <v>410.83719999999994</v>
      </c>
      <c r="G21" s="59">
        <f t="shared" si="1"/>
        <v>303.50331999999997</v>
      </c>
      <c r="H21" s="60">
        <f t="shared" si="2"/>
        <v>107.33387999999999</v>
      </c>
      <c r="I21" s="61"/>
      <c r="J21" s="60"/>
      <c r="K21" s="59">
        <v>51.486939999999997</v>
      </c>
      <c r="L21" s="60">
        <v>21.029859999999999</v>
      </c>
      <c r="M21" s="61"/>
      <c r="N21" s="60"/>
      <c r="O21" s="59"/>
      <c r="P21" s="60"/>
      <c r="Q21" s="59"/>
      <c r="R21" s="60"/>
      <c r="S21" s="60">
        <v>83.758399999999995</v>
      </c>
      <c r="T21" s="59"/>
      <c r="U21" s="60"/>
      <c r="V21" s="59">
        <v>252.01638</v>
      </c>
      <c r="W21" s="60">
        <v>2.54562</v>
      </c>
      <c r="X21" s="59"/>
      <c r="Y21" s="60"/>
      <c r="Z21" s="59"/>
      <c r="AA21" s="62"/>
      <c r="AB21" s="61"/>
      <c r="AC21" s="60"/>
      <c r="AD21" s="59"/>
      <c r="AE21" s="60"/>
      <c r="AF21" s="59"/>
      <c r="AG21" s="60"/>
      <c r="AH21" s="59"/>
      <c r="AI21" s="60"/>
      <c r="AJ21" s="60"/>
      <c r="AK21" s="60"/>
      <c r="AL21" s="59"/>
      <c r="AM21" s="60"/>
      <c r="AN21" s="59"/>
      <c r="AO21" s="60"/>
      <c r="AP21" s="59"/>
      <c r="AQ21" s="60"/>
      <c r="AR21" s="59"/>
      <c r="AS21" s="60"/>
      <c r="AT21" s="60"/>
      <c r="AU21" s="60"/>
      <c r="AV21" s="60"/>
      <c r="AW21" s="60"/>
      <c r="AX21" s="60"/>
      <c r="AY21" s="60"/>
      <c r="AZ21" s="60"/>
      <c r="BA21" s="60"/>
      <c r="BB21" s="60"/>
      <c r="BC21" s="59"/>
      <c r="BD21" s="60"/>
      <c r="BE21" s="59"/>
      <c r="BF21" s="60"/>
      <c r="BG21" s="60"/>
      <c r="BH21" s="59"/>
      <c r="BI21" s="60"/>
      <c r="BJ21" s="60"/>
      <c r="BK21" s="60"/>
      <c r="BL21" s="59"/>
      <c r="BM21" s="60"/>
      <c r="BN21" s="60"/>
      <c r="BO21" s="60"/>
      <c r="BP21" s="60"/>
      <c r="BQ21" s="60"/>
      <c r="BR21" s="60"/>
      <c r="BS21" s="59"/>
      <c r="BT21" s="60"/>
      <c r="BU21" s="65"/>
      <c r="BV21" s="62"/>
      <c r="BW21" s="60"/>
      <c r="BX21" s="62"/>
      <c r="BY21" s="62"/>
      <c r="BZ21" s="60"/>
      <c r="CA21" s="60"/>
      <c r="CB21" s="60"/>
      <c r="CC21" s="60"/>
      <c r="CD21" s="60"/>
      <c r="CE21" s="60"/>
      <c r="CF21" s="59"/>
      <c r="CG21" s="60"/>
    </row>
    <row r="22" spans="1:85" s="25" customFormat="1" ht="46.5" outlineLevel="1" x14ac:dyDescent="0.35">
      <c r="A22" s="68" t="s">
        <v>62</v>
      </c>
      <c r="B22" s="53" t="s">
        <v>82</v>
      </c>
      <c r="C22" s="55" t="s">
        <v>71</v>
      </c>
      <c r="D22" s="56" t="s">
        <v>83</v>
      </c>
      <c r="E22" s="57" t="s">
        <v>65</v>
      </c>
      <c r="F22" s="58">
        <f t="shared" si="0"/>
        <v>4709.4049000000005</v>
      </c>
      <c r="G22" s="59">
        <f t="shared" si="1"/>
        <v>1115.3571999999999</v>
      </c>
      <c r="H22" s="60">
        <f t="shared" si="2"/>
        <v>3594.0477000000005</v>
      </c>
      <c r="I22" s="61">
        <v>16.796330000000001</v>
      </c>
      <c r="J22" s="60">
        <v>6.8604700000000003</v>
      </c>
      <c r="K22" s="59">
        <v>160.89664999999999</v>
      </c>
      <c r="L22" s="64">
        <v>65.718350000000001</v>
      </c>
      <c r="M22" s="63"/>
      <c r="N22" s="64"/>
      <c r="O22" s="59"/>
      <c r="P22" s="64"/>
      <c r="Q22" s="59"/>
      <c r="R22" s="64"/>
      <c r="S22" s="64">
        <v>261.745</v>
      </c>
      <c r="T22" s="59">
        <v>779.76347999999996</v>
      </c>
      <c r="U22" s="60">
        <v>7.8765200000000002</v>
      </c>
      <c r="V22" s="59">
        <v>157.90074000000001</v>
      </c>
      <c r="W22" s="60">
        <v>1.5949599999999999</v>
      </c>
      <c r="X22" s="59"/>
      <c r="Y22" s="60"/>
      <c r="Z22" s="69"/>
      <c r="AA22" s="66"/>
      <c r="AB22" s="61"/>
      <c r="AC22" s="60"/>
      <c r="AD22" s="69"/>
      <c r="AE22" s="64"/>
      <c r="AF22" s="69"/>
      <c r="AG22" s="64"/>
      <c r="AH22" s="59"/>
      <c r="AI22" s="60"/>
      <c r="AJ22" s="64"/>
      <c r="AK22" s="64"/>
      <c r="AL22" s="69"/>
      <c r="AM22" s="64"/>
      <c r="AN22" s="69"/>
      <c r="AO22" s="64"/>
      <c r="AP22" s="69"/>
      <c r="AQ22" s="64"/>
      <c r="AR22" s="69"/>
      <c r="AS22" s="64"/>
      <c r="AT22" s="64"/>
      <c r="AU22" s="64"/>
      <c r="AV22" s="64"/>
      <c r="AW22" s="64"/>
      <c r="AX22" s="64"/>
      <c r="AY22" s="64"/>
      <c r="AZ22" s="64"/>
      <c r="BA22" s="64"/>
      <c r="BB22" s="64"/>
      <c r="BC22" s="69"/>
      <c r="BD22" s="60"/>
      <c r="BE22" s="59"/>
      <c r="BF22" s="60"/>
      <c r="BG22" s="60"/>
      <c r="BH22" s="69"/>
      <c r="BI22" s="64"/>
      <c r="BJ22" s="64"/>
      <c r="BK22" s="64"/>
      <c r="BL22" s="69"/>
      <c r="BM22" s="64"/>
      <c r="BN22" s="64"/>
      <c r="BO22" s="64"/>
      <c r="BP22" s="64"/>
      <c r="BQ22" s="60">
        <v>3140.4</v>
      </c>
      <c r="BR22" s="64"/>
      <c r="BS22" s="69"/>
      <c r="BT22" s="64"/>
      <c r="BU22" s="70"/>
      <c r="BV22" s="66"/>
      <c r="BW22" s="60"/>
      <c r="BX22" s="62"/>
      <c r="BY22" s="66"/>
      <c r="BZ22" s="64"/>
      <c r="CA22" s="64"/>
      <c r="CB22" s="64"/>
      <c r="CC22" s="64"/>
      <c r="CD22" s="64">
        <v>109.8524</v>
      </c>
      <c r="CE22" s="64"/>
      <c r="CF22" s="69"/>
      <c r="CG22" s="64"/>
    </row>
    <row r="23" spans="1:85" s="25" customFormat="1" ht="46.5" outlineLevel="1" x14ac:dyDescent="0.35">
      <c r="A23" s="68" t="s">
        <v>62</v>
      </c>
      <c r="B23" s="68" t="s">
        <v>84</v>
      </c>
      <c r="C23" s="55" t="s">
        <v>71</v>
      </c>
      <c r="D23" s="56" t="s">
        <v>85</v>
      </c>
      <c r="E23" s="57" t="s">
        <v>65</v>
      </c>
      <c r="F23" s="58">
        <f t="shared" si="0"/>
        <v>437.18799999999999</v>
      </c>
      <c r="G23" s="59">
        <f t="shared" si="1"/>
        <v>128.71733</v>
      </c>
      <c r="H23" s="60">
        <f t="shared" si="2"/>
        <v>308.47066999999998</v>
      </c>
      <c r="I23" s="61"/>
      <c r="J23" s="60"/>
      <c r="K23" s="69">
        <v>128.71733</v>
      </c>
      <c r="L23" s="64">
        <v>52.574669999999998</v>
      </c>
      <c r="M23" s="63"/>
      <c r="N23" s="64"/>
      <c r="O23" s="69"/>
      <c r="P23" s="64"/>
      <c r="Q23" s="59"/>
      <c r="R23" s="64"/>
      <c r="S23" s="64">
        <v>209.39599999999999</v>
      </c>
      <c r="T23" s="59"/>
      <c r="U23" s="60"/>
      <c r="V23" s="59"/>
      <c r="W23" s="60"/>
      <c r="X23" s="59"/>
      <c r="Y23" s="60"/>
      <c r="Z23" s="69"/>
      <c r="AA23" s="66"/>
      <c r="AB23" s="61"/>
      <c r="AC23" s="60"/>
      <c r="AD23" s="69"/>
      <c r="AE23" s="64"/>
      <c r="AF23" s="69"/>
      <c r="AG23" s="64"/>
      <c r="AH23" s="59"/>
      <c r="AI23" s="60"/>
      <c r="AJ23" s="64"/>
      <c r="AK23" s="64"/>
      <c r="AL23" s="69"/>
      <c r="AM23" s="64"/>
      <c r="AN23" s="69"/>
      <c r="AO23" s="64"/>
      <c r="AP23" s="69"/>
      <c r="AQ23" s="64"/>
      <c r="AR23" s="69"/>
      <c r="AS23" s="64"/>
      <c r="AT23" s="64"/>
      <c r="AU23" s="64"/>
      <c r="AV23" s="64"/>
      <c r="AW23" s="64"/>
      <c r="AX23" s="64"/>
      <c r="AY23" s="64"/>
      <c r="AZ23" s="64"/>
      <c r="BA23" s="64"/>
      <c r="BB23" s="64"/>
      <c r="BC23" s="69"/>
      <c r="BD23" s="60"/>
      <c r="BE23" s="59"/>
      <c r="BF23" s="60"/>
      <c r="BG23" s="60"/>
      <c r="BH23" s="69"/>
      <c r="BI23" s="64"/>
      <c r="BJ23" s="64"/>
      <c r="BK23" s="64"/>
      <c r="BL23" s="69"/>
      <c r="BM23" s="64"/>
      <c r="BN23" s="64"/>
      <c r="BO23" s="64">
        <v>46.5</v>
      </c>
      <c r="BP23" s="64"/>
      <c r="BQ23" s="64"/>
      <c r="BR23" s="64"/>
      <c r="BS23" s="69"/>
      <c r="BT23" s="64"/>
      <c r="BU23" s="70"/>
      <c r="BV23" s="66"/>
      <c r="BW23" s="60"/>
      <c r="BX23" s="62"/>
      <c r="BY23" s="66"/>
      <c r="BZ23" s="64"/>
      <c r="CA23" s="64"/>
      <c r="CB23" s="64"/>
      <c r="CC23" s="64"/>
      <c r="CD23" s="64"/>
      <c r="CE23" s="64"/>
      <c r="CF23" s="69"/>
      <c r="CG23" s="64"/>
    </row>
    <row r="24" spans="1:85" ht="69.75" outlineLevel="1" x14ac:dyDescent="0.35">
      <c r="A24" s="53" t="s">
        <v>62</v>
      </c>
      <c r="B24" s="54" t="s">
        <v>86</v>
      </c>
      <c r="C24" s="55" t="s">
        <v>71</v>
      </c>
      <c r="D24" s="56" t="s">
        <v>87</v>
      </c>
      <c r="E24" s="57" t="s">
        <v>65</v>
      </c>
      <c r="F24" s="58">
        <f t="shared" si="0"/>
        <v>298.20750000000004</v>
      </c>
      <c r="G24" s="59">
        <f t="shared" si="1"/>
        <v>261.11896000000002</v>
      </c>
      <c r="H24" s="60">
        <f t="shared" si="2"/>
        <v>37.088540000000002</v>
      </c>
      <c r="I24" s="61"/>
      <c r="J24" s="60"/>
      <c r="K24" s="59">
        <v>48.268990000000002</v>
      </c>
      <c r="L24" s="64">
        <v>19.715509999999998</v>
      </c>
      <c r="M24" s="63"/>
      <c r="N24" s="64"/>
      <c r="O24" s="59"/>
      <c r="P24" s="64"/>
      <c r="Q24" s="59"/>
      <c r="R24" s="64"/>
      <c r="S24" s="64">
        <v>15.223000000000001</v>
      </c>
      <c r="T24" s="59">
        <v>212.84997000000001</v>
      </c>
      <c r="U24" s="60">
        <v>2.1500300000000001</v>
      </c>
      <c r="V24" s="59"/>
      <c r="W24" s="60"/>
      <c r="X24" s="59"/>
      <c r="Y24" s="60"/>
      <c r="Z24" s="69"/>
      <c r="AA24" s="66"/>
      <c r="AB24" s="61"/>
      <c r="AC24" s="60"/>
      <c r="AD24" s="69"/>
      <c r="AE24" s="64"/>
      <c r="AF24" s="69"/>
      <c r="AG24" s="64"/>
      <c r="AH24" s="59"/>
      <c r="AI24" s="60"/>
      <c r="AJ24" s="64"/>
      <c r="AK24" s="64"/>
      <c r="AL24" s="69"/>
      <c r="AM24" s="64"/>
      <c r="AN24" s="69"/>
      <c r="AO24" s="64"/>
      <c r="AP24" s="69"/>
      <c r="AQ24" s="64"/>
      <c r="AR24" s="69"/>
      <c r="AS24" s="64"/>
      <c r="AT24" s="64"/>
      <c r="AU24" s="64"/>
      <c r="AV24" s="64"/>
      <c r="AW24" s="64"/>
      <c r="AX24" s="64"/>
      <c r="AY24" s="64"/>
      <c r="AZ24" s="64"/>
      <c r="BA24" s="64"/>
      <c r="BB24" s="64"/>
      <c r="BC24" s="69"/>
      <c r="BD24" s="60"/>
      <c r="BE24" s="59"/>
      <c r="BF24" s="60"/>
      <c r="BG24" s="60"/>
      <c r="BH24" s="69"/>
      <c r="BI24" s="64"/>
      <c r="BJ24" s="64"/>
      <c r="BK24" s="64"/>
      <c r="BL24" s="69"/>
      <c r="BM24" s="64"/>
      <c r="BN24" s="64"/>
      <c r="BO24" s="64"/>
      <c r="BP24" s="64"/>
      <c r="BQ24" s="64"/>
      <c r="BR24" s="64"/>
      <c r="BS24" s="69"/>
      <c r="BT24" s="64"/>
      <c r="BU24" s="70"/>
      <c r="BV24" s="66"/>
      <c r="BW24" s="60"/>
      <c r="BX24" s="62"/>
      <c r="BY24" s="66"/>
      <c r="BZ24" s="64"/>
      <c r="CA24" s="64"/>
      <c r="CB24" s="64"/>
      <c r="CC24" s="64"/>
      <c r="CD24" s="64"/>
      <c r="CE24" s="64"/>
      <c r="CF24" s="69"/>
      <c r="CG24" s="64"/>
    </row>
    <row r="25" spans="1:85" ht="46.5" outlineLevel="1" x14ac:dyDescent="0.35">
      <c r="A25" s="68" t="s">
        <v>62</v>
      </c>
      <c r="B25" s="54" t="s">
        <v>88</v>
      </c>
      <c r="C25" s="55" t="s">
        <v>71</v>
      </c>
      <c r="D25" s="56">
        <v>240100577829</v>
      </c>
      <c r="E25" s="57" t="s">
        <v>65</v>
      </c>
      <c r="F25" s="58">
        <f t="shared" si="0"/>
        <v>85.431299999999993</v>
      </c>
      <c r="G25" s="59">
        <f t="shared" si="1"/>
        <v>61.187619999999995</v>
      </c>
      <c r="H25" s="60">
        <f t="shared" si="2"/>
        <v>24.243680000000001</v>
      </c>
      <c r="I25" s="61"/>
      <c r="J25" s="60"/>
      <c r="K25" s="59">
        <v>32.17933</v>
      </c>
      <c r="L25" s="60">
        <v>13.14367</v>
      </c>
      <c r="M25" s="61"/>
      <c r="N25" s="60"/>
      <c r="O25" s="59"/>
      <c r="P25" s="60"/>
      <c r="Q25" s="59"/>
      <c r="R25" s="60"/>
      <c r="S25" s="60">
        <v>10.807</v>
      </c>
      <c r="T25" s="59"/>
      <c r="U25" s="60"/>
      <c r="V25" s="59">
        <v>29.008289999999999</v>
      </c>
      <c r="W25" s="60">
        <v>0.29300999999999999</v>
      </c>
      <c r="X25" s="59"/>
      <c r="Y25" s="60"/>
      <c r="Z25" s="59"/>
      <c r="AA25" s="62"/>
      <c r="AB25" s="63"/>
      <c r="AC25" s="64"/>
      <c r="AD25" s="59"/>
      <c r="AE25" s="60"/>
      <c r="AF25" s="59"/>
      <c r="AG25" s="60"/>
      <c r="AH25" s="59"/>
      <c r="AI25" s="60"/>
      <c r="AJ25" s="60"/>
      <c r="AK25" s="60"/>
      <c r="AL25" s="59"/>
      <c r="AM25" s="60"/>
      <c r="AN25" s="59"/>
      <c r="AO25" s="60"/>
      <c r="AP25" s="59"/>
      <c r="AQ25" s="60"/>
      <c r="AR25" s="59"/>
      <c r="AS25" s="60"/>
      <c r="AT25" s="60"/>
      <c r="AU25" s="60"/>
      <c r="AV25" s="60"/>
      <c r="AW25" s="60"/>
      <c r="AX25" s="60"/>
      <c r="AY25" s="60"/>
      <c r="AZ25" s="60"/>
      <c r="BA25" s="60"/>
      <c r="BB25" s="60"/>
      <c r="BC25" s="59"/>
      <c r="BD25" s="60"/>
      <c r="BE25" s="59"/>
      <c r="BF25" s="60"/>
      <c r="BG25" s="60"/>
      <c r="BH25" s="59"/>
      <c r="BI25" s="60"/>
      <c r="BJ25" s="60"/>
      <c r="BK25" s="60"/>
      <c r="BL25" s="59"/>
      <c r="BM25" s="60"/>
      <c r="BN25" s="60"/>
      <c r="BO25" s="60"/>
      <c r="BP25" s="60"/>
      <c r="BQ25" s="60"/>
      <c r="BR25" s="60"/>
      <c r="BS25" s="59"/>
      <c r="BT25" s="60"/>
      <c r="BU25" s="65"/>
      <c r="BV25" s="62"/>
      <c r="BW25" s="64"/>
      <c r="BX25" s="66"/>
      <c r="BY25" s="62"/>
      <c r="BZ25" s="60"/>
      <c r="CA25" s="60"/>
      <c r="CB25" s="60"/>
      <c r="CC25" s="60"/>
      <c r="CD25" s="60"/>
      <c r="CE25" s="60"/>
      <c r="CF25" s="59"/>
      <c r="CG25" s="60"/>
    </row>
    <row r="26" spans="1:85" ht="46.5" outlineLevel="1" x14ac:dyDescent="0.35">
      <c r="A26" s="68" t="s">
        <v>62</v>
      </c>
      <c r="B26" s="68" t="s">
        <v>89</v>
      </c>
      <c r="C26" s="55" t="s">
        <v>71</v>
      </c>
      <c r="D26" s="72" t="s">
        <v>90</v>
      </c>
      <c r="E26" s="57" t="s">
        <v>65</v>
      </c>
      <c r="F26" s="58">
        <f t="shared" si="0"/>
        <v>49891.06955</v>
      </c>
      <c r="G26" s="59">
        <f t="shared" si="1"/>
        <v>14274.480799999999</v>
      </c>
      <c r="H26" s="60">
        <f t="shared" si="2"/>
        <v>35616.588750000003</v>
      </c>
      <c r="I26" s="61">
        <v>128.77185</v>
      </c>
      <c r="J26" s="60">
        <v>52.59695</v>
      </c>
      <c r="K26" s="59">
        <v>1740.6498099999999</v>
      </c>
      <c r="L26" s="64">
        <v>710.96963000000005</v>
      </c>
      <c r="M26" s="63">
        <v>817.07852000000003</v>
      </c>
      <c r="N26" s="64">
        <v>333.73629</v>
      </c>
      <c r="O26" s="59"/>
      <c r="P26" s="64"/>
      <c r="Q26" s="59"/>
      <c r="R26" s="64"/>
      <c r="S26" s="64">
        <v>4809.1537500000004</v>
      </c>
      <c r="T26" s="59">
        <v>6800.1941299999999</v>
      </c>
      <c r="U26" s="60">
        <v>68.689869999999999</v>
      </c>
      <c r="V26" s="59"/>
      <c r="W26" s="60"/>
      <c r="X26" s="59">
        <v>763.60919999999999</v>
      </c>
      <c r="Y26" s="60">
        <v>40.189959999999999</v>
      </c>
      <c r="Z26" s="69"/>
      <c r="AA26" s="66"/>
      <c r="AB26" s="63"/>
      <c r="AC26" s="64"/>
      <c r="AD26" s="69"/>
      <c r="AE26" s="64"/>
      <c r="AF26" s="69"/>
      <c r="AG26" s="64"/>
      <c r="AH26" s="69">
        <v>4024.1772900000001</v>
      </c>
      <c r="AI26" s="73">
        <v>1643.67805</v>
      </c>
      <c r="AJ26" s="64">
        <v>19057.993640000001</v>
      </c>
      <c r="AK26" s="64"/>
      <c r="AL26" s="69"/>
      <c r="AM26" s="64"/>
      <c r="AN26" s="69"/>
      <c r="AO26" s="64"/>
      <c r="AP26" s="69"/>
      <c r="AQ26" s="64"/>
      <c r="AR26" s="69"/>
      <c r="AS26" s="64"/>
      <c r="AT26" s="64"/>
      <c r="AU26" s="64"/>
      <c r="AV26" s="64"/>
      <c r="AW26" s="64"/>
      <c r="AX26" s="64"/>
      <c r="AY26" s="64"/>
      <c r="AZ26" s="64"/>
      <c r="BA26" s="64"/>
      <c r="BB26" s="64"/>
      <c r="BC26" s="69"/>
      <c r="BD26" s="60"/>
      <c r="BE26" s="59"/>
      <c r="BF26" s="60"/>
      <c r="BG26" s="60"/>
      <c r="BH26" s="69"/>
      <c r="BI26" s="64"/>
      <c r="BJ26" s="64"/>
      <c r="BK26" s="64"/>
      <c r="BL26" s="69"/>
      <c r="BM26" s="64"/>
      <c r="BN26" s="64"/>
      <c r="BO26" s="64">
        <v>71.75</v>
      </c>
      <c r="BP26" s="64"/>
      <c r="BQ26" s="60">
        <v>312.5</v>
      </c>
      <c r="BR26" s="64">
        <v>511.07144</v>
      </c>
      <c r="BS26" s="69"/>
      <c r="BT26" s="64"/>
      <c r="BU26" s="70"/>
      <c r="BV26" s="66"/>
      <c r="BW26" s="64"/>
      <c r="BX26" s="66"/>
      <c r="BY26" s="66"/>
      <c r="BZ26" s="64"/>
      <c r="CA26" s="64"/>
      <c r="CB26" s="64">
        <v>6513.3321999999998</v>
      </c>
      <c r="CC26" s="64"/>
      <c r="CD26" s="64">
        <v>1490.92697</v>
      </c>
      <c r="CE26" s="64"/>
      <c r="CF26" s="69"/>
      <c r="CG26" s="64"/>
    </row>
    <row r="27" spans="1:85" ht="46.5" outlineLevel="1" x14ac:dyDescent="0.35">
      <c r="A27" s="68" t="s">
        <v>62</v>
      </c>
      <c r="B27" s="54" t="s">
        <v>91</v>
      </c>
      <c r="C27" s="55" t="s">
        <v>71</v>
      </c>
      <c r="D27" s="56" t="s">
        <v>92</v>
      </c>
      <c r="E27" s="57" t="s">
        <v>65</v>
      </c>
      <c r="F27" s="58">
        <f t="shared" si="0"/>
        <v>73.254000000000005</v>
      </c>
      <c r="G27" s="59">
        <f t="shared" si="1"/>
        <v>24.134499999999999</v>
      </c>
      <c r="H27" s="60">
        <f t="shared" si="2"/>
        <v>49.119500000000002</v>
      </c>
      <c r="I27" s="61"/>
      <c r="J27" s="60"/>
      <c r="K27" s="59">
        <v>24.134499999999999</v>
      </c>
      <c r="L27" s="64">
        <v>9.8577499999999993</v>
      </c>
      <c r="M27" s="63"/>
      <c r="N27" s="64"/>
      <c r="O27" s="59"/>
      <c r="P27" s="64"/>
      <c r="Q27" s="59"/>
      <c r="R27" s="64"/>
      <c r="S27" s="64">
        <v>39.261749999999999</v>
      </c>
      <c r="T27" s="59"/>
      <c r="U27" s="60"/>
      <c r="V27" s="59"/>
      <c r="W27" s="60"/>
      <c r="X27" s="59"/>
      <c r="Y27" s="60"/>
      <c r="Z27" s="69"/>
      <c r="AA27" s="66"/>
      <c r="AB27" s="63"/>
      <c r="AC27" s="64"/>
      <c r="AD27" s="69"/>
      <c r="AE27" s="64"/>
      <c r="AF27" s="69"/>
      <c r="AG27" s="64"/>
      <c r="AH27" s="59"/>
      <c r="AI27" s="60"/>
      <c r="AJ27" s="64"/>
      <c r="AK27" s="64"/>
      <c r="AL27" s="69"/>
      <c r="AM27" s="64"/>
      <c r="AN27" s="69"/>
      <c r="AO27" s="64"/>
      <c r="AP27" s="69"/>
      <c r="AQ27" s="64"/>
      <c r="AR27" s="69"/>
      <c r="AS27" s="64"/>
      <c r="AT27" s="64"/>
      <c r="AU27" s="64"/>
      <c r="AV27" s="64"/>
      <c r="AW27" s="64"/>
      <c r="AX27" s="64"/>
      <c r="AY27" s="64"/>
      <c r="AZ27" s="64"/>
      <c r="BA27" s="64"/>
      <c r="BB27" s="64"/>
      <c r="BC27" s="69"/>
      <c r="BD27" s="60"/>
      <c r="BE27" s="59"/>
      <c r="BF27" s="60"/>
      <c r="BG27" s="60"/>
      <c r="BH27" s="69"/>
      <c r="BI27" s="64"/>
      <c r="BJ27" s="64"/>
      <c r="BK27" s="64"/>
      <c r="BL27" s="69"/>
      <c r="BM27" s="64"/>
      <c r="BN27" s="64"/>
      <c r="BO27" s="64"/>
      <c r="BP27" s="64"/>
      <c r="BQ27" s="64"/>
      <c r="BR27" s="64"/>
      <c r="BS27" s="69"/>
      <c r="BT27" s="64"/>
      <c r="BU27" s="70"/>
      <c r="BV27" s="66"/>
      <c r="BW27" s="64"/>
      <c r="BX27" s="66"/>
      <c r="BY27" s="66"/>
      <c r="BZ27" s="64"/>
      <c r="CA27" s="64"/>
      <c r="CB27" s="64"/>
      <c r="CC27" s="64"/>
      <c r="CD27" s="64"/>
      <c r="CE27" s="64"/>
      <c r="CF27" s="69"/>
      <c r="CG27" s="64"/>
    </row>
    <row r="28" spans="1:85" ht="46.5" outlineLevel="1" x14ac:dyDescent="0.35">
      <c r="A28" s="68" t="s">
        <v>62</v>
      </c>
      <c r="B28" s="54" t="s">
        <v>93</v>
      </c>
      <c r="C28" s="55" t="s">
        <v>71</v>
      </c>
      <c r="D28" s="56">
        <v>240102017646</v>
      </c>
      <c r="E28" s="57" t="s">
        <v>65</v>
      </c>
      <c r="F28" s="58">
        <f t="shared" si="0"/>
        <v>5218.7424000000001</v>
      </c>
      <c r="G28" s="59">
        <f t="shared" si="1"/>
        <v>510.88077000000004</v>
      </c>
      <c r="H28" s="60">
        <f t="shared" si="2"/>
        <v>4707.8616300000003</v>
      </c>
      <c r="I28" s="61"/>
      <c r="J28" s="60"/>
      <c r="K28" s="59">
        <v>38.615200000000002</v>
      </c>
      <c r="L28" s="64">
        <v>15.772399999999999</v>
      </c>
      <c r="M28" s="63"/>
      <c r="N28" s="64"/>
      <c r="O28" s="59"/>
      <c r="P28" s="64"/>
      <c r="Q28" s="59"/>
      <c r="R28" s="64"/>
      <c r="S28" s="64">
        <v>62.818800000000003</v>
      </c>
      <c r="T28" s="59">
        <v>472.26557000000003</v>
      </c>
      <c r="U28" s="60">
        <v>4.7704300000000002</v>
      </c>
      <c r="V28" s="59"/>
      <c r="W28" s="60"/>
      <c r="X28" s="59"/>
      <c r="Y28" s="60"/>
      <c r="Z28" s="69"/>
      <c r="AA28" s="66"/>
      <c r="AB28" s="63"/>
      <c r="AC28" s="64"/>
      <c r="AD28" s="69"/>
      <c r="AE28" s="64"/>
      <c r="AF28" s="69"/>
      <c r="AG28" s="64"/>
      <c r="AH28" s="59"/>
      <c r="AI28" s="60"/>
      <c r="AJ28" s="64"/>
      <c r="AK28" s="64"/>
      <c r="AL28" s="69"/>
      <c r="AM28" s="64"/>
      <c r="AN28" s="69"/>
      <c r="AO28" s="64"/>
      <c r="AP28" s="69"/>
      <c r="AQ28" s="64"/>
      <c r="AR28" s="69"/>
      <c r="AS28" s="64"/>
      <c r="AT28" s="64"/>
      <c r="AU28" s="64"/>
      <c r="AV28" s="64"/>
      <c r="AW28" s="64"/>
      <c r="AX28" s="64"/>
      <c r="AY28" s="64"/>
      <c r="AZ28" s="64"/>
      <c r="BA28" s="64"/>
      <c r="BB28" s="64"/>
      <c r="BC28" s="69"/>
      <c r="BD28" s="60"/>
      <c r="BE28" s="59"/>
      <c r="BF28" s="60"/>
      <c r="BG28" s="60"/>
      <c r="BH28" s="69"/>
      <c r="BI28" s="64"/>
      <c r="BJ28" s="64"/>
      <c r="BK28" s="64"/>
      <c r="BL28" s="69"/>
      <c r="BM28" s="64"/>
      <c r="BN28" s="64"/>
      <c r="BO28" s="64">
        <v>155.58000000000001</v>
      </c>
      <c r="BP28" s="64"/>
      <c r="BQ28" s="60">
        <v>4468.92</v>
      </c>
      <c r="BR28" s="64"/>
      <c r="BS28" s="69"/>
      <c r="BT28" s="64"/>
      <c r="BU28" s="70"/>
      <c r="BV28" s="66"/>
      <c r="BW28" s="64"/>
      <c r="BX28" s="66"/>
      <c r="BY28" s="66"/>
      <c r="BZ28" s="64"/>
      <c r="CA28" s="64"/>
      <c r="CB28" s="64"/>
      <c r="CC28" s="64"/>
      <c r="CD28" s="64"/>
      <c r="CE28" s="64"/>
      <c r="CF28" s="69"/>
      <c r="CG28" s="64"/>
    </row>
    <row r="29" spans="1:85" ht="46.5" outlineLevel="1" x14ac:dyDescent="0.35">
      <c r="A29" s="68" t="s">
        <v>62</v>
      </c>
      <c r="B29" s="68" t="s">
        <v>94</v>
      </c>
      <c r="C29" s="55" t="s">
        <v>71</v>
      </c>
      <c r="D29" s="56" t="s">
        <v>95</v>
      </c>
      <c r="E29" s="57" t="s">
        <v>65</v>
      </c>
      <c r="F29" s="58">
        <f t="shared" si="0"/>
        <v>1491.65788</v>
      </c>
      <c r="G29" s="59">
        <f t="shared" si="1"/>
        <v>481.39005999999995</v>
      </c>
      <c r="H29" s="60">
        <f t="shared" si="2"/>
        <v>1010.26782</v>
      </c>
      <c r="I29" s="61">
        <v>69.816429999999997</v>
      </c>
      <c r="J29" s="60">
        <v>28.516570000000002</v>
      </c>
      <c r="K29" s="59">
        <v>411.57362999999998</v>
      </c>
      <c r="L29" s="64">
        <v>168.10754</v>
      </c>
      <c r="M29" s="63"/>
      <c r="N29" s="64"/>
      <c r="O29" s="59"/>
      <c r="P29" s="64"/>
      <c r="Q29" s="59"/>
      <c r="R29" s="64"/>
      <c r="S29" s="64">
        <v>669.54371000000003</v>
      </c>
      <c r="T29" s="59"/>
      <c r="U29" s="60"/>
      <c r="V29" s="59"/>
      <c r="W29" s="60"/>
      <c r="X29" s="59"/>
      <c r="Y29" s="60"/>
      <c r="Z29" s="69"/>
      <c r="AA29" s="66"/>
      <c r="AB29" s="63"/>
      <c r="AC29" s="64"/>
      <c r="AD29" s="69"/>
      <c r="AE29" s="64"/>
      <c r="AF29" s="69"/>
      <c r="AG29" s="64"/>
      <c r="AH29" s="59"/>
      <c r="AI29" s="60"/>
      <c r="AJ29" s="64"/>
      <c r="AK29" s="64"/>
      <c r="AL29" s="69"/>
      <c r="AM29" s="64"/>
      <c r="AN29" s="69"/>
      <c r="AO29" s="64"/>
      <c r="AP29" s="69"/>
      <c r="AQ29" s="64"/>
      <c r="AR29" s="69"/>
      <c r="AS29" s="64"/>
      <c r="AT29" s="64"/>
      <c r="AU29" s="64"/>
      <c r="AV29" s="64"/>
      <c r="AW29" s="64"/>
      <c r="AX29" s="64"/>
      <c r="AY29" s="64"/>
      <c r="AZ29" s="64"/>
      <c r="BA29" s="64"/>
      <c r="BB29" s="64"/>
      <c r="BC29" s="69"/>
      <c r="BD29" s="60"/>
      <c r="BE29" s="59"/>
      <c r="BF29" s="60"/>
      <c r="BG29" s="60"/>
      <c r="BH29" s="69"/>
      <c r="BI29" s="64"/>
      <c r="BJ29" s="64"/>
      <c r="BK29" s="64"/>
      <c r="BL29" s="69"/>
      <c r="BM29" s="64"/>
      <c r="BN29" s="64"/>
      <c r="BO29" s="64">
        <v>144.1</v>
      </c>
      <c r="BP29" s="64"/>
      <c r="BQ29" s="64"/>
      <c r="BR29" s="64"/>
      <c r="BS29" s="69"/>
      <c r="BT29" s="64"/>
      <c r="BU29" s="70"/>
      <c r="BV29" s="66"/>
      <c r="BW29" s="64"/>
      <c r="BX29" s="66"/>
      <c r="BY29" s="66"/>
      <c r="BZ29" s="64"/>
      <c r="CA29" s="64"/>
      <c r="CB29" s="64"/>
      <c r="CC29" s="64"/>
      <c r="CD29" s="64"/>
      <c r="CE29" s="64"/>
      <c r="CF29" s="69"/>
      <c r="CG29" s="64"/>
    </row>
    <row r="30" spans="1:85" ht="46.5" outlineLevel="1" x14ac:dyDescent="0.35">
      <c r="A30" s="68" t="s">
        <v>62</v>
      </c>
      <c r="B30" s="68" t="s">
        <v>96</v>
      </c>
      <c r="C30" s="55" t="s">
        <v>71</v>
      </c>
      <c r="D30" s="74" t="s">
        <v>97</v>
      </c>
      <c r="E30" s="57" t="s">
        <v>65</v>
      </c>
      <c r="F30" s="58">
        <f t="shared" si="0"/>
        <v>315.85575</v>
      </c>
      <c r="G30" s="59">
        <f t="shared" si="1"/>
        <v>215.92323999999999</v>
      </c>
      <c r="H30" s="60">
        <f t="shared" si="2"/>
        <v>99.932509999999994</v>
      </c>
      <c r="I30" s="61"/>
      <c r="J30" s="60"/>
      <c r="K30" s="59">
        <v>48.268990000000002</v>
      </c>
      <c r="L30" s="64">
        <v>19.715509999999998</v>
      </c>
      <c r="M30" s="63"/>
      <c r="N30" s="64"/>
      <c r="O30" s="59"/>
      <c r="P30" s="64"/>
      <c r="Q30" s="59"/>
      <c r="R30" s="64"/>
      <c r="S30" s="64">
        <v>78.523499999999999</v>
      </c>
      <c r="T30" s="59">
        <v>167.65424999999999</v>
      </c>
      <c r="U30" s="60">
        <v>1.6935</v>
      </c>
      <c r="V30" s="59"/>
      <c r="W30" s="60"/>
      <c r="X30" s="59"/>
      <c r="Y30" s="60"/>
      <c r="Z30" s="69"/>
      <c r="AA30" s="66"/>
      <c r="AB30" s="63"/>
      <c r="AC30" s="64"/>
      <c r="AD30" s="69"/>
      <c r="AE30" s="64"/>
      <c r="AF30" s="69"/>
      <c r="AG30" s="64"/>
      <c r="AH30" s="59"/>
      <c r="AI30" s="60"/>
      <c r="AJ30" s="64"/>
      <c r="AK30" s="64"/>
      <c r="AL30" s="69"/>
      <c r="AM30" s="64"/>
      <c r="AN30" s="69"/>
      <c r="AO30" s="64"/>
      <c r="AP30" s="69"/>
      <c r="AQ30" s="64"/>
      <c r="AR30" s="69"/>
      <c r="AS30" s="64"/>
      <c r="AT30" s="64"/>
      <c r="AU30" s="64"/>
      <c r="AV30" s="64"/>
      <c r="AW30" s="64"/>
      <c r="AX30" s="64"/>
      <c r="AY30" s="64"/>
      <c r="AZ30" s="64"/>
      <c r="BA30" s="64"/>
      <c r="BB30" s="64"/>
      <c r="BC30" s="69"/>
      <c r="BD30" s="60"/>
      <c r="BE30" s="59"/>
      <c r="BF30" s="60"/>
      <c r="BG30" s="60"/>
      <c r="BH30" s="69"/>
      <c r="BI30" s="64"/>
      <c r="BJ30" s="64"/>
      <c r="BK30" s="64"/>
      <c r="BL30" s="69"/>
      <c r="BM30" s="64"/>
      <c r="BN30" s="64"/>
      <c r="BO30" s="64"/>
      <c r="BP30" s="64"/>
      <c r="BQ30" s="64"/>
      <c r="BR30" s="64"/>
      <c r="BS30" s="69"/>
      <c r="BT30" s="64"/>
      <c r="BU30" s="70"/>
      <c r="BV30" s="66"/>
      <c r="BW30" s="64"/>
      <c r="BX30" s="66"/>
      <c r="BY30" s="66"/>
      <c r="BZ30" s="64"/>
      <c r="CA30" s="64"/>
      <c r="CB30" s="64"/>
      <c r="CC30" s="64"/>
      <c r="CD30" s="64"/>
      <c r="CE30" s="64"/>
      <c r="CF30" s="69"/>
      <c r="CG30" s="64"/>
    </row>
    <row r="31" spans="1:85" outlineLevel="1" x14ac:dyDescent="0.35">
      <c r="A31" s="53" t="s">
        <v>62</v>
      </c>
      <c r="B31" s="53" t="s">
        <v>98</v>
      </c>
      <c r="C31" s="55" t="s">
        <v>71</v>
      </c>
      <c r="D31" s="56" t="s">
        <v>99</v>
      </c>
      <c r="E31" s="57" t="s">
        <v>65</v>
      </c>
      <c r="F31" s="58">
        <f t="shared" si="0"/>
        <v>710.70154000000002</v>
      </c>
      <c r="G31" s="59">
        <f t="shared" si="1"/>
        <v>396.46641999999997</v>
      </c>
      <c r="H31" s="60">
        <f t="shared" si="2"/>
        <v>314.23511999999999</v>
      </c>
      <c r="I31" s="61"/>
      <c r="J31" s="60"/>
      <c r="K31" s="59">
        <v>225.25531000000001</v>
      </c>
      <c r="L31" s="64">
        <v>92.005690000000001</v>
      </c>
      <c r="M31" s="63"/>
      <c r="N31" s="64"/>
      <c r="O31" s="59"/>
      <c r="P31" s="64"/>
      <c r="Q31" s="59"/>
      <c r="R31" s="64"/>
      <c r="S31" s="64">
        <v>220.5</v>
      </c>
      <c r="T31" s="59">
        <v>171.21110999999999</v>
      </c>
      <c r="U31" s="60">
        <v>1.72943</v>
      </c>
      <c r="V31" s="59"/>
      <c r="W31" s="60"/>
      <c r="X31" s="59"/>
      <c r="Y31" s="60"/>
      <c r="Z31" s="69"/>
      <c r="AA31" s="66"/>
      <c r="AB31" s="63"/>
      <c r="AC31" s="64"/>
      <c r="AD31" s="69"/>
      <c r="AE31" s="64"/>
      <c r="AF31" s="69"/>
      <c r="AG31" s="64"/>
      <c r="AH31" s="59"/>
      <c r="AI31" s="60"/>
      <c r="AJ31" s="64"/>
      <c r="AK31" s="64"/>
      <c r="AL31" s="69"/>
      <c r="AM31" s="64"/>
      <c r="AN31" s="69"/>
      <c r="AO31" s="64"/>
      <c r="AP31" s="69"/>
      <c r="AQ31" s="64"/>
      <c r="AR31" s="69"/>
      <c r="AS31" s="64"/>
      <c r="AT31" s="64"/>
      <c r="AU31" s="64"/>
      <c r="AV31" s="64"/>
      <c r="AW31" s="64"/>
      <c r="AX31" s="64"/>
      <c r="AY31" s="64"/>
      <c r="AZ31" s="64"/>
      <c r="BA31" s="64"/>
      <c r="BB31" s="64"/>
      <c r="BC31" s="69"/>
      <c r="BD31" s="60"/>
      <c r="BE31" s="59"/>
      <c r="BF31" s="60"/>
      <c r="BG31" s="60"/>
      <c r="BH31" s="69"/>
      <c r="BI31" s="64"/>
      <c r="BJ31" s="64"/>
      <c r="BK31" s="64"/>
      <c r="BL31" s="69"/>
      <c r="BM31" s="64"/>
      <c r="BN31" s="64"/>
      <c r="BO31" s="64"/>
      <c r="BP31" s="64"/>
      <c r="BQ31" s="64"/>
      <c r="BR31" s="64"/>
      <c r="BS31" s="69"/>
      <c r="BT31" s="64"/>
      <c r="BU31" s="70"/>
      <c r="BV31" s="66"/>
      <c r="BW31" s="64"/>
      <c r="BX31" s="66"/>
      <c r="BY31" s="66"/>
      <c r="BZ31" s="64"/>
      <c r="CA31" s="64"/>
      <c r="CB31" s="64"/>
      <c r="CC31" s="64"/>
      <c r="CD31" s="64"/>
      <c r="CE31" s="64"/>
      <c r="CF31" s="69"/>
      <c r="CG31" s="64"/>
    </row>
    <row r="32" spans="1:85" outlineLevel="1" x14ac:dyDescent="0.35">
      <c r="A32" s="53" t="s">
        <v>62</v>
      </c>
      <c r="B32" s="75" t="s">
        <v>100</v>
      </c>
      <c r="C32" s="55" t="s">
        <v>71</v>
      </c>
      <c r="D32" s="56">
        <v>2401003281</v>
      </c>
      <c r="E32" s="57" t="s">
        <v>65</v>
      </c>
      <c r="F32" s="58">
        <f t="shared" si="0"/>
        <v>10.88649</v>
      </c>
      <c r="G32" s="59">
        <f t="shared" si="1"/>
        <v>0</v>
      </c>
      <c r="H32" s="60">
        <f t="shared" si="2"/>
        <v>10.88649</v>
      </c>
      <c r="I32" s="61"/>
      <c r="J32" s="60"/>
      <c r="K32" s="59"/>
      <c r="L32" s="64"/>
      <c r="M32" s="63"/>
      <c r="N32" s="64"/>
      <c r="O32" s="59"/>
      <c r="P32" s="64"/>
      <c r="Q32" s="59"/>
      <c r="R32" s="64"/>
      <c r="S32" s="64"/>
      <c r="T32" s="59"/>
      <c r="U32" s="60"/>
      <c r="V32" s="59"/>
      <c r="W32" s="60"/>
      <c r="X32" s="59"/>
      <c r="Y32" s="60"/>
      <c r="Z32" s="69"/>
      <c r="AA32" s="66"/>
      <c r="AB32" s="63"/>
      <c r="AC32" s="64"/>
      <c r="AD32" s="69"/>
      <c r="AE32" s="64"/>
      <c r="AF32" s="69"/>
      <c r="AG32" s="64"/>
      <c r="AH32" s="59"/>
      <c r="AI32" s="60"/>
      <c r="AJ32" s="64"/>
      <c r="AK32" s="64"/>
      <c r="AL32" s="69"/>
      <c r="AM32" s="64"/>
      <c r="AN32" s="69"/>
      <c r="AO32" s="64"/>
      <c r="AP32" s="69"/>
      <c r="AQ32" s="64"/>
      <c r="AR32" s="69"/>
      <c r="AS32" s="64"/>
      <c r="AT32" s="64"/>
      <c r="AU32" s="64"/>
      <c r="AV32" s="64"/>
      <c r="AW32" s="64"/>
      <c r="AX32" s="64"/>
      <c r="AY32" s="64"/>
      <c r="AZ32" s="64"/>
      <c r="BA32" s="64"/>
      <c r="BB32" s="64"/>
      <c r="BC32" s="69"/>
      <c r="BD32" s="60"/>
      <c r="BE32" s="59"/>
      <c r="BF32" s="60"/>
      <c r="BG32" s="60"/>
      <c r="BH32" s="69"/>
      <c r="BI32" s="64"/>
      <c r="BJ32" s="64">
        <v>10.88649</v>
      </c>
      <c r="BK32" s="64"/>
      <c r="BL32" s="69"/>
      <c r="BM32" s="64"/>
      <c r="BN32" s="64"/>
      <c r="BO32" s="64"/>
      <c r="BP32" s="64"/>
      <c r="BQ32" s="64"/>
      <c r="BR32" s="64"/>
      <c r="BS32" s="69"/>
      <c r="BT32" s="64"/>
      <c r="BU32" s="70"/>
      <c r="BV32" s="66"/>
      <c r="BW32" s="64"/>
      <c r="BX32" s="66"/>
      <c r="BY32" s="66"/>
      <c r="BZ32" s="64"/>
      <c r="CA32" s="64"/>
      <c r="CB32" s="64"/>
      <c r="CC32" s="64"/>
      <c r="CD32" s="64"/>
      <c r="CE32" s="64"/>
      <c r="CF32" s="69"/>
      <c r="CG32" s="64"/>
    </row>
    <row r="33" spans="1:85" outlineLevel="1" x14ac:dyDescent="0.35">
      <c r="A33" s="53" t="s">
        <v>62</v>
      </c>
      <c r="B33" s="53" t="s">
        <v>101</v>
      </c>
      <c r="C33" s="55" t="s">
        <v>71</v>
      </c>
      <c r="D33" s="56" t="s">
        <v>102</v>
      </c>
      <c r="E33" s="57" t="s">
        <v>65</v>
      </c>
      <c r="F33" s="58">
        <f t="shared" si="0"/>
        <v>744.7238000000001</v>
      </c>
      <c r="G33" s="59">
        <f t="shared" si="1"/>
        <v>145.20473999999999</v>
      </c>
      <c r="H33" s="60">
        <f t="shared" si="2"/>
        <v>599.51906000000008</v>
      </c>
      <c r="I33" s="61">
        <v>55.763399999999997</v>
      </c>
      <c r="J33" s="60">
        <v>22.776599999999998</v>
      </c>
      <c r="K33" s="59"/>
      <c r="L33" s="64"/>
      <c r="M33" s="63"/>
      <c r="N33" s="64"/>
      <c r="O33" s="59"/>
      <c r="P33" s="64"/>
      <c r="Q33" s="59"/>
      <c r="R33" s="64"/>
      <c r="S33" s="64">
        <v>575.83900000000006</v>
      </c>
      <c r="T33" s="59">
        <v>89.441339999999997</v>
      </c>
      <c r="U33" s="60">
        <v>0.90346000000000004</v>
      </c>
      <c r="V33" s="59"/>
      <c r="W33" s="60"/>
      <c r="X33" s="59"/>
      <c r="Y33" s="60"/>
      <c r="Z33" s="69"/>
      <c r="AA33" s="66"/>
      <c r="AB33" s="63"/>
      <c r="AC33" s="64"/>
      <c r="AD33" s="69"/>
      <c r="AE33" s="64"/>
      <c r="AF33" s="69"/>
      <c r="AG33" s="64"/>
      <c r="AH33" s="59"/>
      <c r="AI33" s="60"/>
      <c r="AJ33" s="64"/>
      <c r="AK33" s="64"/>
      <c r="AL33" s="69"/>
      <c r="AM33" s="64"/>
      <c r="AN33" s="69"/>
      <c r="AO33" s="64"/>
      <c r="AP33" s="69"/>
      <c r="AQ33" s="64"/>
      <c r="AR33" s="69"/>
      <c r="AS33" s="64"/>
      <c r="AT33" s="64"/>
      <c r="AU33" s="64"/>
      <c r="AV33" s="64"/>
      <c r="AW33" s="64"/>
      <c r="AX33" s="64"/>
      <c r="AY33" s="64"/>
      <c r="AZ33" s="64"/>
      <c r="BA33" s="64"/>
      <c r="BB33" s="64"/>
      <c r="BC33" s="69"/>
      <c r="BD33" s="60"/>
      <c r="BE33" s="59"/>
      <c r="BF33" s="60"/>
      <c r="BG33" s="60"/>
      <c r="BH33" s="69"/>
      <c r="BI33" s="64"/>
      <c r="BJ33" s="64"/>
      <c r="BK33" s="64"/>
      <c r="BL33" s="69"/>
      <c r="BM33" s="64"/>
      <c r="BN33" s="64"/>
      <c r="BO33" s="64"/>
      <c r="BP33" s="64"/>
      <c r="BQ33" s="64"/>
      <c r="BR33" s="64"/>
      <c r="BS33" s="69"/>
      <c r="BT33" s="64"/>
      <c r="BU33" s="70"/>
      <c r="BV33" s="66"/>
      <c r="BW33" s="64"/>
      <c r="BX33" s="66"/>
      <c r="BY33" s="66"/>
      <c r="BZ33" s="64"/>
      <c r="CA33" s="64"/>
      <c r="CB33" s="64"/>
      <c r="CC33" s="64"/>
      <c r="CD33" s="64"/>
      <c r="CE33" s="64"/>
      <c r="CF33" s="69"/>
      <c r="CG33" s="64"/>
    </row>
    <row r="34" spans="1:85" ht="46.5" outlineLevel="1" x14ac:dyDescent="0.35">
      <c r="A34" s="53" t="s">
        <v>62</v>
      </c>
      <c r="B34" s="53" t="s">
        <v>129</v>
      </c>
      <c r="C34" s="55" t="s">
        <v>130</v>
      </c>
      <c r="D34" s="56">
        <v>246500671792</v>
      </c>
      <c r="E34" s="57" t="s">
        <v>65</v>
      </c>
      <c r="F34" s="58">
        <f t="shared" si="0"/>
        <v>1797.4</v>
      </c>
      <c r="G34" s="59">
        <f t="shared" si="1"/>
        <v>0</v>
      </c>
      <c r="H34" s="60">
        <f t="shared" si="2"/>
        <v>1797.4</v>
      </c>
      <c r="I34" s="61"/>
      <c r="J34" s="60"/>
      <c r="K34" s="59"/>
      <c r="L34" s="64"/>
      <c r="M34" s="63"/>
      <c r="N34" s="64"/>
      <c r="O34" s="59"/>
      <c r="P34" s="64"/>
      <c r="Q34" s="59"/>
      <c r="R34" s="64"/>
      <c r="S34" s="64"/>
      <c r="T34" s="59"/>
      <c r="U34" s="60"/>
      <c r="V34" s="59"/>
      <c r="W34" s="60"/>
      <c r="X34" s="59"/>
      <c r="Y34" s="60"/>
      <c r="Z34" s="69"/>
      <c r="AA34" s="66"/>
      <c r="AB34" s="63"/>
      <c r="AC34" s="64"/>
      <c r="AD34" s="69"/>
      <c r="AE34" s="64"/>
      <c r="AF34" s="69"/>
      <c r="AG34" s="64"/>
      <c r="AH34" s="59"/>
      <c r="AI34" s="60"/>
      <c r="AJ34" s="64"/>
      <c r="AK34" s="64"/>
      <c r="AL34" s="69"/>
      <c r="AM34" s="64"/>
      <c r="AN34" s="69"/>
      <c r="AO34" s="64"/>
      <c r="AP34" s="69"/>
      <c r="AQ34" s="64"/>
      <c r="AR34" s="69"/>
      <c r="AS34" s="64"/>
      <c r="AT34" s="64"/>
      <c r="AU34" s="64"/>
      <c r="AV34" s="64"/>
      <c r="AW34" s="64"/>
      <c r="AX34" s="64"/>
      <c r="AY34" s="64"/>
      <c r="AZ34" s="64">
        <v>1797.4</v>
      </c>
      <c r="BA34" s="64"/>
      <c r="BB34" s="64"/>
      <c r="BC34" s="69"/>
      <c r="BD34" s="60"/>
      <c r="BE34" s="59"/>
      <c r="BF34" s="60"/>
      <c r="BG34" s="60"/>
      <c r="BH34" s="69"/>
      <c r="BI34" s="64"/>
      <c r="BJ34" s="64"/>
      <c r="BK34" s="64"/>
      <c r="BL34" s="69"/>
      <c r="BM34" s="64"/>
      <c r="BN34" s="64"/>
      <c r="BO34" s="64"/>
      <c r="BP34" s="64"/>
      <c r="BQ34" s="64"/>
      <c r="BR34" s="64"/>
      <c r="BS34" s="69"/>
      <c r="BT34" s="64"/>
      <c r="BU34" s="70"/>
      <c r="BV34" s="66"/>
      <c r="BW34" s="64"/>
      <c r="BX34" s="66"/>
      <c r="BY34" s="66"/>
      <c r="BZ34" s="64"/>
      <c r="CA34" s="64"/>
      <c r="CB34" s="64"/>
      <c r="CC34" s="64"/>
      <c r="CD34" s="64"/>
      <c r="CE34" s="64"/>
      <c r="CF34" s="69"/>
      <c r="CG34" s="64"/>
    </row>
    <row r="35" spans="1:85" outlineLevel="1" x14ac:dyDescent="0.35">
      <c r="A35" s="68" t="s">
        <v>62</v>
      </c>
      <c r="B35" s="76" t="s">
        <v>107</v>
      </c>
      <c r="C35" s="55" t="s">
        <v>104</v>
      </c>
      <c r="D35" s="56">
        <v>2401006300</v>
      </c>
      <c r="E35" s="57" t="s">
        <v>65</v>
      </c>
      <c r="F35" s="58">
        <f t="shared" si="0"/>
        <v>28.6205</v>
      </c>
      <c r="G35" s="59">
        <f t="shared" si="1"/>
        <v>0</v>
      </c>
      <c r="H35" s="60">
        <f t="shared" si="2"/>
        <v>28.6205</v>
      </c>
      <c r="I35" s="61"/>
      <c r="J35" s="60"/>
      <c r="K35" s="59"/>
      <c r="L35" s="64"/>
      <c r="M35" s="63"/>
      <c r="N35" s="64"/>
      <c r="O35" s="59"/>
      <c r="P35" s="64"/>
      <c r="Q35" s="59"/>
      <c r="R35" s="64"/>
      <c r="S35" s="64"/>
      <c r="T35" s="59"/>
      <c r="U35" s="60"/>
      <c r="V35" s="59"/>
      <c r="W35" s="60"/>
      <c r="X35" s="59"/>
      <c r="Y35" s="60"/>
      <c r="Z35" s="69"/>
      <c r="AA35" s="66"/>
      <c r="AB35" s="63"/>
      <c r="AC35" s="64"/>
      <c r="AD35" s="69"/>
      <c r="AE35" s="64"/>
      <c r="AF35" s="69"/>
      <c r="AG35" s="64"/>
      <c r="AH35" s="59"/>
      <c r="AI35" s="60"/>
      <c r="AJ35" s="64"/>
      <c r="AK35" s="64"/>
      <c r="AL35" s="69"/>
      <c r="AM35" s="64"/>
      <c r="AN35" s="69"/>
      <c r="AO35" s="64"/>
      <c r="AP35" s="69"/>
      <c r="AQ35" s="64"/>
      <c r="AR35" s="69"/>
      <c r="AS35" s="64"/>
      <c r="AT35" s="64"/>
      <c r="AU35" s="64"/>
      <c r="AV35" s="64"/>
      <c r="AW35" s="64">
        <v>28.6205</v>
      </c>
      <c r="AX35" s="64"/>
      <c r="AY35" s="64"/>
      <c r="AZ35" s="64"/>
      <c r="BA35" s="64"/>
      <c r="BB35" s="64"/>
      <c r="BC35" s="69"/>
      <c r="BD35" s="60"/>
      <c r="BE35" s="59"/>
      <c r="BF35" s="60"/>
      <c r="BG35" s="60"/>
      <c r="BH35" s="69"/>
      <c r="BI35" s="64"/>
      <c r="BJ35" s="64"/>
      <c r="BK35" s="64"/>
      <c r="BL35" s="69"/>
      <c r="BM35" s="64"/>
      <c r="BN35" s="64"/>
      <c r="BO35" s="64"/>
      <c r="BP35" s="64"/>
      <c r="BQ35" s="64"/>
      <c r="BR35" s="64"/>
      <c r="BS35" s="69"/>
      <c r="BT35" s="64"/>
      <c r="BU35" s="70"/>
      <c r="BV35" s="66"/>
      <c r="BW35" s="64"/>
      <c r="BX35" s="66"/>
      <c r="BY35" s="66"/>
      <c r="BZ35" s="64"/>
      <c r="CA35" s="64"/>
      <c r="CB35" s="64"/>
      <c r="CC35" s="64"/>
      <c r="CD35" s="64"/>
      <c r="CE35" s="64"/>
      <c r="CF35" s="69"/>
      <c r="CG35" s="64"/>
    </row>
    <row r="36" spans="1:85" outlineLevel="1" x14ac:dyDescent="0.35">
      <c r="A36" s="68" t="s">
        <v>62</v>
      </c>
      <c r="B36" s="68" t="s">
        <v>103</v>
      </c>
      <c r="C36" s="55" t="s">
        <v>104</v>
      </c>
      <c r="D36" s="56">
        <v>2401005627</v>
      </c>
      <c r="E36" s="57" t="s">
        <v>65</v>
      </c>
      <c r="F36" s="58">
        <f t="shared" si="0"/>
        <v>512.62900000000002</v>
      </c>
      <c r="G36" s="59">
        <f t="shared" si="1"/>
        <v>0</v>
      </c>
      <c r="H36" s="60">
        <f t="shared" si="2"/>
        <v>512.62900000000002</v>
      </c>
      <c r="I36" s="61"/>
      <c r="J36" s="60"/>
      <c r="K36" s="59"/>
      <c r="L36" s="64"/>
      <c r="M36" s="63"/>
      <c r="N36" s="64"/>
      <c r="O36" s="59"/>
      <c r="P36" s="64"/>
      <c r="Q36" s="59"/>
      <c r="R36" s="64"/>
      <c r="S36" s="64"/>
      <c r="T36" s="59"/>
      <c r="U36" s="60"/>
      <c r="V36" s="59"/>
      <c r="W36" s="60"/>
      <c r="X36" s="59"/>
      <c r="Y36" s="60"/>
      <c r="Z36" s="69"/>
      <c r="AA36" s="66"/>
      <c r="AB36" s="63"/>
      <c r="AC36" s="64"/>
      <c r="AD36" s="69"/>
      <c r="AE36" s="64"/>
      <c r="AF36" s="69"/>
      <c r="AG36" s="64"/>
      <c r="AH36" s="59"/>
      <c r="AI36" s="60"/>
      <c r="AJ36" s="64"/>
      <c r="AK36" s="64"/>
      <c r="AL36" s="69"/>
      <c r="AM36" s="64"/>
      <c r="AN36" s="69"/>
      <c r="AO36" s="64"/>
      <c r="AP36" s="69"/>
      <c r="AQ36" s="64"/>
      <c r="AR36" s="69"/>
      <c r="AS36" s="64"/>
      <c r="AT36" s="64"/>
      <c r="AU36" s="64"/>
      <c r="AV36" s="64">
        <v>220</v>
      </c>
      <c r="AW36" s="64">
        <v>292.62900000000002</v>
      </c>
      <c r="AX36" s="64"/>
      <c r="AY36" s="64"/>
      <c r="AZ36" s="64"/>
      <c r="BA36" s="64"/>
      <c r="BB36" s="64"/>
      <c r="BC36" s="69"/>
      <c r="BD36" s="60"/>
      <c r="BE36" s="59"/>
      <c r="BF36" s="60"/>
      <c r="BG36" s="60"/>
      <c r="BH36" s="69"/>
      <c r="BI36" s="64"/>
      <c r="BJ36" s="64"/>
      <c r="BK36" s="64"/>
      <c r="BL36" s="69"/>
      <c r="BM36" s="64"/>
      <c r="BN36" s="64"/>
      <c r="BO36" s="64"/>
      <c r="BP36" s="64"/>
      <c r="BQ36" s="64"/>
      <c r="BR36" s="64"/>
      <c r="BS36" s="69"/>
      <c r="BT36" s="64"/>
      <c r="BU36" s="70"/>
      <c r="BV36" s="66"/>
      <c r="BW36" s="64"/>
      <c r="BX36" s="66"/>
      <c r="BY36" s="66"/>
      <c r="BZ36" s="64"/>
      <c r="CA36" s="64"/>
      <c r="CB36" s="64"/>
      <c r="CC36" s="64"/>
      <c r="CD36" s="64"/>
      <c r="CE36" s="64"/>
      <c r="CF36" s="69"/>
      <c r="CG36" s="64"/>
    </row>
    <row r="37" spans="1:85" outlineLevel="1" x14ac:dyDescent="0.35">
      <c r="A37" s="68" t="s">
        <v>62</v>
      </c>
      <c r="B37" s="68" t="s">
        <v>105</v>
      </c>
      <c r="C37" s="55" t="s">
        <v>104</v>
      </c>
      <c r="D37" s="56" t="s">
        <v>106</v>
      </c>
      <c r="E37" s="57" t="s">
        <v>65</v>
      </c>
      <c r="F37" s="58">
        <f t="shared" si="0"/>
        <v>1123.4037000000001</v>
      </c>
      <c r="G37" s="59">
        <f t="shared" si="1"/>
        <v>0</v>
      </c>
      <c r="H37" s="60">
        <f t="shared" si="2"/>
        <v>1123.4037000000001</v>
      </c>
      <c r="I37" s="61"/>
      <c r="J37" s="60"/>
      <c r="K37" s="59"/>
      <c r="L37" s="64"/>
      <c r="M37" s="63"/>
      <c r="N37" s="64"/>
      <c r="O37" s="59"/>
      <c r="P37" s="64"/>
      <c r="Q37" s="59"/>
      <c r="R37" s="64"/>
      <c r="S37" s="64"/>
      <c r="T37" s="59"/>
      <c r="U37" s="60"/>
      <c r="V37" s="59"/>
      <c r="W37" s="60"/>
      <c r="X37" s="59"/>
      <c r="Y37" s="60"/>
      <c r="Z37" s="69"/>
      <c r="AA37" s="66"/>
      <c r="AB37" s="63"/>
      <c r="AC37" s="64"/>
      <c r="AD37" s="69"/>
      <c r="AE37" s="64"/>
      <c r="AF37" s="69"/>
      <c r="AG37" s="64"/>
      <c r="AH37" s="59"/>
      <c r="AI37" s="60"/>
      <c r="AJ37" s="64"/>
      <c r="AK37" s="64"/>
      <c r="AL37" s="69"/>
      <c r="AM37" s="64"/>
      <c r="AN37" s="69"/>
      <c r="AO37" s="64"/>
      <c r="AP37" s="69"/>
      <c r="AQ37" s="64"/>
      <c r="AR37" s="69"/>
      <c r="AS37" s="64"/>
      <c r="AT37" s="64"/>
      <c r="AU37" s="64"/>
      <c r="AV37" s="64">
        <v>50</v>
      </c>
      <c r="AW37" s="64">
        <v>1073.4037000000001</v>
      </c>
      <c r="AX37" s="64"/>
      <c r="AY37" s="64"/>
      <c r="AZ37" s="64"/>
      <c r="BA37" s="64"/>
      <c r="BB37" s="64"/>
      <c r="BC37" s="69"/>
      <c r="BD37" s="60"/>
      <c r="BE37" s="59"/>
      <c r="BF37" s="60"/>
      <c r="BG37" s="60"/>
      <c r="BH37" s="69"/>
      <c r="BI37" s="64"/>
      <c r="BJ37" s="64"/>
      <c r="BK37" s="64"/>
      <c r="BL37" s="69"/>
      <c r="BM37" s="64"/>
      <c r="BN37" s="64"/>
      <c r="BO37" s="64"/>
      <c r="BP37" s="64"/>
      <c r="BQ37" s="64"/>
      <c r="BR37" s="64"/>
      <c r="BS37" s="69"/>
      <c r="BT37" s="64"/>
      <c r="BU37" s="70"/>
      <c r="BV37" s="66"/>
      <c r="BW37" s="64"/>
      <c r="BX37" s="66"/>
      <c r="BY37" s="66"/>
      <c r="BZ37" s="64"/>
      <c r="CA37" s="64"/>
      <c r="CB37" s="64"/>
      <c r="CC37" s="64"/>
      <c r="CD37" s="64"/>
      <c r="CE37" s="64"/>
      <c r="CF37" s="69"/>
      <c r="CG37" s="64"/>
    </row>
    <row r="38" spans="1:85" outlineLevel="1" x14ac:dyDescent="0.35">
      <c r="A38" s="68" t="s">
        <v>62</v>
      </c>
      <c r="B38" s="68" t="s">
        <v>108</v>
      </c>
      <c r="C38" s="55" t="s">
        <v>104</v>
      </c>
      <c r="D38" s="56" t="s">
        <v>109</v>
      </c>
      <c r="E38" s="57" t="s">
        <v>65</v>
      </c>
      <c r="F38" s="58">
        <f t="shared" si="0"/>
        <v>12523.477740000002</v>
      </c>
      <c r="G38" s="59">
        <f t="shared" si="1"/>
        <v>0</v>
      </c>
      <c r="H38" s="60">
        <f t="shared" si="2"/>
        <v>12523.477740000002</v>
      </c>
      <c r="I38" s="61"/>
      <c r="J38" s="60"/>
      <c r="K38" s="59"/>
      <c r="L38" s="64"/>
      <c r="M38" s="63"/>
      <c r="N38" s="64"/>
      <c r="O38" s="59"/>
      <c r="P38" s="64"/>
      <c r="Q38" s="59"/>
      <c r="R38" s="64"/>
      <c r="S38" s="64"/>
      <c r="T38" s="59"/>
      <c r="U38" s="60"/>
      <c r="V38" s="59"/>
      <c r="W38" s="60"/>
      <c r="X38" s="59"/>
      <c r="Y38" s="60"/>
      <c r="Z38" s="69"/>
      <c r="AA38" s="66"/>
      <c r="AB38" s="63"/>
      <c r="AC38" s="64"/>
      <c r="AD38" s="69"/>
      <c r="AE38" s="64"/>
      <c r="AF38" s="69"/>
      <c r="AG38" s="64"/>
      <c r="AH38" s="59"/>
      <c r="AI38" s="60"/>
      <c r="AJ38" s="64"/>
      <c r="AK38" s="64"/>
      <c r="AL38" s="69"/>
      <c r="AM38" s="64"/>
      <c r="AN38" s="69"/>
      <c r="AO38" s="64"/>
      <c r="AP38" s="69"/>
      <c r="AQ38" s="64"/>
      <c r="AR38" s="59"/>
      <c r="AS38" s="60"/>
      <c r="AT38" s="64"/>
      <c r="AU38" s="64"/>
      <c r="AV38" s="64">
        <v>1810</v>
      </c>
      <c r="AW38" s="60">
        <v>636.57249999999999</v>
      </c>
      <c r="AX38" s="60"/>
      <c r="AY38" s="60"/>
      <c r="AZ38" s="64"/>
      <c r="BA38" s="64"/>
      <c r="BB38" s="64"/>
      <c r="BC38" s="59"/>
      <c r="BD38" s="60"/>
      <c r="BE38" s="59"/>
      <c r="BF38" s="60"/>
      <c r="BG38" s="60"/>
      <c r="BH38" s="69"/>
      <c r="BI38" s="64"/>
      <c r="BJ38" s="64"/>
      <c r="BK38" s="64"/>
      <c r="BL38" s="69"/>
      <c r="BM38" s="64"/>
      <c r="BN38" s="64"/>
      <c r="BO38" s="64"/>
      <c r="BP38" s="64">
        <f>8920.53+437.04</f>
        <v>9357.5700000000015</v>
      </c>
      <c r="BQ38" s="64"/>
      <c r="BR38" s="64"/>
      <c r="BS38" s="69"/>
      <c r="BT38" s="64"/>
      <c r="BU38" s="70"/>
      <c r="BV38" s="66"/>
      <c r="BW38" s="64"/>
      <c r="BX38" s="66"/>
      <c r="BY38" s="66"/>
      <c r="BZ38" s="64"/>
      <c r="CA38" s="64"/>
      <c r="CB38" s="64"/>
      <c r="CC38" s="64"/>
      <c r="CD38" s="64">
        <v>719.33524</v>
      </c>
      <c r="CE38" s="64"/>
      <c r="CF38" s="69"/>
      <c r="CG38" s="64"/>
    </row>
    <row r="39" spans="1:85" outlineLevel="1" x14ac:dyDescent="0.35">
      <c r="A39" s="68" t="s">
        <v>62</v>
      </c>
      <c r="B39" s="68" t="s">
        <v>110</v>
      </c>
      <c r="C39" s="55" t="s">
        <v>104</v>
      </c>
      <c r="D39" s="56" t="s">
        <v>111</v>
      </c>
      <c r="E39" s="57" t="s">
        <v>65</v>
      </c>
      <c r="F39" s="58">
        <f t="shared" si="0"/>
        <v>210.19239999999999</v>
      </c>
      <c r="G39" s="59">
        <f t="shared" si="1"/>
        <v>0</v>
      </c>
      <c r="H39" s="60">
        <f t="shared" si="2"/>
        <v>210.19239999999999</v>
      </c>
      <c r="I39" s="61"/>
      <c r="J39" s="60"/>
      <c r="K39" s="59"/>
      <c r="L39" s="64"/>
      <c r="M39" s="63"/>
      <c r="N39" s="64"/>
      <c r="O39" s="59"/>
      <c r="P39" s="64"/>
      <c r="Q39" s="59"/>
      <c r="R39" s="64"/>
      <c r="S39" s="64"/>
      <c r="T39" s="59"/>
      <c r="U39" s="60"/>
      <c r="V39" s="59"/>
      <c r="W39" s="60"/>
      <c r="X39" s="59"/>
      <c r="Y39" s="60"/>
      <c r="Z39" s="69"/>
      <c r="AA39" s="66"/>
      <c r="AB39" s="63"/>
      <c r="AC39" s="64"/>
      <c r="AD39" s="69"/>
      <c r="AE39" s="64"/>
      <c r="AF39" s="69"/>
      <c r="AG39" s="64"/>
      <c r="AH39" s="59"/>
      <c r="AI39" s="60"/>
      <c r="AJ39" s="64"/>
      <c r="AK39" s="64"/>
      <c r="AL39" s="69"/>
      <c r="AM39" s="64"/>
      <c r="AN39" s="69"/>
      <c r="AO39" s="64"/>
      <c r="AP39" s="69"/>
      <c r="AQ39" s="64"/>
      <c r="AR39" s="59"/>
      <c r="AS39" s="60"/>
      <c r="AT39" s="64"/>
      <c r="AU39" s="64"/>
      <c r="AV39" s="64"/>
      <c r="AW39" s="60">
        <v>210.19239999999999</v>
      </c>
      <c r="AX39" s="60"/>
      <c r="AY39" s="60"/>
      <c r="AZ39" s="64"/>
      <c r="BA39" s="64"/>
      <c r="BB39" s="64"/>
      <c r="BC39" s="59"/>
      <c r="BD39" s="60"/>
      <c r="BE39" s="59"/>
      <c r="BF39" s="60"/>
      <c r="BG39" s="60"/>
      <c r="BH39" s="69"/>
      <c r="BI39" s="64"/>
      <c r="BJ39" s="64"/>
      <c r="BK39" s="64"/>
      <c r="BL39" s="69"/>
      <c r="BM39" s="64"/>
      <c r="BN39" s="64"/>
      <c r="BO39" s="64"/>
      <c r="BP39" s="64"/>
      <c r="BQ39" s="64"/>
      <c r="BR39" s="64"/>
      <c r="BS39" s="69"/>
      <c r="BT39" s="64"/>
      <c r="BU39" s="70"/>
      <c r="BV39" s="66"/>
      <c r="BW39" s="64"/>
      <c r="BX39" s="66"/>
      <c r="BY39" s="66"/>
      <c r="BZ39" s="64"/>
      <c r="CA39" s="64"/>
      <c r="CB39" s="64"/>
      <c r="CC39" s="64"/>
      <c r="CD39" s="64"/>
      <c r="CE39" s="64"/>
      <c r="CF39" s="69"/>
      <c r="CG39" s="64"/>
    </row>
    <row r="40" spans="1:85" outlineLevel="1" x14ac:dyDescent="0.35">
      <c r="A40" s="53" t="s">
        <v>62</v>
      </c>
      <c r="B40" s="53" t="s">
        <v>112</v>
      </c>
      <c r="C40" s="55" t="s">
        <v>113</v>
      </c>
      <c r="D40" s="56" t="s">
        <v>114</v>
      </c>
      <c r="E40" s="57" t="s">
        <v>65</v>
      </c>
      <c r="F40" s="58">
        <f t="shared" si="0"/>
        <v>805.83199999999999</v>
      </c>
      <c r="G40" s="59">
        <f t="shared" si="1"/>
        <v>410.67795000000001</v>
      </c>
      <c r="H40" s="60">
        <f t="shared" si="2"/>
        <v>395.15404999999998</v>
      </c>
      <c r="I40" s="61"/>
      <c r="J40" s="60"/>
      <c r="K40" s="59">
        <v>193.07597999999999</v>
      </c>
      <c r="L40" s="64">
        <v>78.862020000000001</v>
      </c>
      <c r="M40" s="63"/>
      <c r="N40" s="64"/>
      <c r="O40" s="59"/>
      <c r="P40" s="64"/>
      <c r="Q40" s="59"/>
      <c r="R40" s="64"/>
      <c r="S40" s="64">
        <v>314.09399999999999</v>
      </c>
      <c r="T40" s="59">
        <v>217.60196999999999</v>
      </c>
      <c r="U40" s="60">
        <v>2.1980300000000002</v>
      </c>
      <c r="V40" s="59"/>
      <c r="W40" s="60"/>
      <c r="X40" s="59"/>
      <c r="Y40" s="60"/>
      <c r="Z40" s="69"/>
      <c r="AA40" s="66"/>
      <c r="AB40" s="63"/>
      <c r="AC40" s="64"/>
      <c r="AD40" s="69"/>
      <c r="AE40" s="64"/>
      <c r="AF40" s="69"/>
      <c r="AG40" s="64"/>
      <c r="AH40" s="59"/>
      <c r="AI40" s="60"/>
      <c r="AJ40" s="64"/>
      <c r="AK40" s="64"/>
      <c r="AL40" s="69"/>
      <c r="AM40" s="64"/>
      <c r="AN40" s="69"/>
      <c r="AO40" s="64"/>
      <c r="AP40" s="69"/>
      <c r="AQ40" s="64"/>
      <c r="AR40" s="69"/>
      <c r="AS40" s="64"/>
      <c r="AT40" s="64"/>
      <c r="AU40" s="64"/>
      <c r="AV40" s="64"/>
      <c r="AW40" s="64"/>
      <c r="AX40" s="64"/>
      <c r="AY40" s="64"/>
      <c r="AZ40" s="64"/>
      <c r="BA40" s="64"/>
      <c r="BB40" s="64"/>
      <c r="BC40" s="69"/>
      <c r="BD40" s="60"/>
      <c r="BE40" s="59"/>
      <c r="BF40" s="60"/>
      <c r="BG40" s="60"/>
      <c r="BH40" s="69"/>
      <c r="BI40" s="64"/>
      <c r="BJ40" s="64"/>
      <c r="BK40" s="64"/>
      <c r="BL40" s="69"/>
      <c r="BM40" s="64"/>
      <c r="BN40" s="64"/>
      <c r="BO40" s="64"/>
      <c r="BP40" s="64"/>
      <c r="BQ40" s="64"/>
      <c r="BR40" s="64"/>
      <c r="BS40" s="69"/>
      <c r="BT40" s="64"/>
      <c r="BU40" s="70"/>
      <c r="BV40" s="66"/>
      <c r="BW40" s="64"/>
      <c r="BX40" s="66"/>
      <c r="BY40" s="66"/>
      <c r="BZ40" s="64"/>
      <c r="CA40" s="64"/>
      <c r="CB40" s="64"/>
      <c r="CC40" s="64"/>
      <c r="CD40" s="64"/>
      <c r="CE40" s="64"/>
      <c r="CF40" s="69"/>
      <c r="CG40" s="64"/>
    </row>
    <row r="41" spans="1:85" outlineLevel="1" x14ac:dyDescent="0.35">
      <c r="A41" s="53" t="s">
        <v>62</v>
      </c>
      <c r="B41" s="53" t="s">
        <v>115</v>
      </c>
      <c r="C41" s="55" t="s">
        <v>113</v>
      </c>
      <c r="D41" s="56" t="s">
        <v>116</v>
      </c>
      <c r="E41" s="57" t="s">
        <v>65</v>
      </c>
      <c r="F41" s="58">
        <f t="shared" si="0"/>
        <v>3548.116</v>
      </c>
      <c r="G41" s="59">
        <f t="shared" si="1"/>
        <v>1748.1746800000001</v>
      </c>
      <c r="H41" s="60">
        <f t="shared" si="2"/>
        <v>1799.9413200000001</v>
      </c>
      <c r="I41" s="61">
        <v>52.510530000000003</v>
      </c>
      <c r="J41" s="60">
        <v>21.447970000000002</v>
      </c>
      <c r="K41" s="59">
        <v>707.94525999999996</v>
      </c>
      <c r="L41" s="64">
        <v>289.16073999999998</v>
      </c>
      <c r="M41" s="63"/>
      <c r="N41" s="64"/>
      <c r="O41" s="59"/>
      <c r="P41" s="64"/>
      <c r="Q41" s="59"/>
      <c r="R41" s="64"/>
      <c r="S41" s="64">
        <v>1151.6780000000001</v>
      </c>
      <c r="T41" s="59">
        <v>987.71888999999999</v>
      </c>
      <c r="U41" s="60">
        <v>9.9771099999999997</v>
      </c>
      <c r="V41" s="59"/>
      <c r="W41" s="60"/>
      <c r="X41" s="59"/>
      <c r="Y41" s="60"/>
      <c r="Z41" s="69"/>
      <c r="AA41" s="66"/>
      <c r="AB41" s="63"/>
      <c r="AC41" s="64"/>
      <c r="AD41" s="69"/>
      <c r="AE41" s="64"/>
      <c r="AF41" s="69"/>
      <c r="AG41" s="64"/>
      <c r="AH41" s="59"/>
      <c r="AI41" s="60"/>
      <c r="AJ41" s="64"/>
      <c r="AK41" s="64"/>
      <c r="AL41" s="69"/>
      <c r="AM41" s="64"/>
      <c r="AN41" s="69"/>
      <c r="AO41" s="64"/>
      <c r="AP41" s="69"/>
      <c r="AQ41" s="64"/>
      <c r="AR41" s="69"/>
      <c r="AS41" s="64"/>
      <c r="AT41" s="64"/>
      <c r="AU41" s="64"/>
      <c r="AV41" s="64"/>
      <c r="AW41" s="64"/>
      <c r="AX41" s="64"/>
      <c r="AY41" s="64"/>
      <c r="AZ41" s="64"/>
      <c r="BA41" s="64"/>
      <c r="BB41" s="64"/>
      <c r="BC41" s="69"/>
      <c r="BD41" s="60"/>
      <c r="BE41" s="59"/>
      <c r="BF41" s="60"/>
      <c r="BG41" s="60"/>
      <c r="BH41" s="69"/>
      <c r="BI41" s="64"/>
      <c r="BJ41" s="64"/>
      <c r="BK41" s="64"/>
      <c r="BL41" s="69"/>
      <c r="BM41" s="64"/>
      <c r="BN41" s="64"/>
      <c r="BO41" s="64">
        <v>327.67750000000001</v>
      </c>
      <c r="BP41" s="64"/>
      <c r="BQ41" s="64"/>
      <c r="BR41" s="64"/>
      <c r="BS41" s="69"/>
      <c r="BT41" s="64"/>
      <c r="BU41" s="70"/>
      <c r="BV41" s="66"/>
      <c r="BW41" s="64"/>
      <c r="BX41" s="66"/>
      <c r="BY41" s="66"/>
      <c r="BZ41" s="64"/>
      <c r="CA41" s="64"/>
      <c r="CB41" s="64"/>
      <c r="CC41" s="64"/>
      <c r="CD41" s="64"/>
      <c r="CE41" s="64"/>
      <c r="CF41" s="69"/>
      <c r="CG41" s="64"/>
    </row>
    <row r="42" spans="1:85" outlineLevel="1" x14ac:dyDescent="0.35">
      <c r="A42" s="53" t="s">
        <v>62</v>
      </c>
      <c r="B42" s="53" t="s">
        <v>117</v>
      </c>
      <c r="C42" s="55" t="s">
        <v>113</v>
      </c>
      <c r="D42" s="56" t="s">
        <v>118</v>
      </c>
      <c r="E42" s="57" t="s">
        <v>65</v>
      </c>
      <c r="F42" s="58">
        <f t="shared" si="0"/>
        <v>2917.4987999999998</v>
      </c>
      <c r="G42" s="59">
        <f t="shared" si="1"/>
        <v>1604.4562599999999</v>
      </c>
      <c r="H42" s="60">
        <f t="shared" si="2"/>
        <v>1313.0425399999999</v>
      </c>
      <c r="I42" s="61"/>
      <c r="J42" s="60"/>
      <c r="K42" s="59">
        <v>640.36866999999995</v>
      </c>
      <c r="L42" s="64">
        <v>261.55903000000001</v>
      </c>
      <c r="M42" s="63"/>
      <c r="N42" s="64"/>
      <c r="O42" s="59"/>
      <c r="P42" s="64"/>
      <c r="Q42" s="59"/>
      <c r="R42" s="64"/>
      <c r="S42" s="64">
        <v>1041.7451000000001</v>
      </c>
      <c r="T42" s="59">
        <v>964.08758999999998</v>
      </c>
      <c r="U42" s="60">
        <v>9.73841</v>
      </c>
      <c r="V42" s="59"/>
      <c r="W42" s="60"/>
      <c r="X42" s="59"/>
      <c r="Y42" s="60"/>
      <c r="Z42" s="69"/>
      <c r="AA42" s="66"/>
      <c r="AB42" s="63"/>
      <c r="AC42" s="64"/>
      <c r="AD42" s="69"/>
      <c r="AE42" s="64"/>
      <c r="AF42" s="69"/>
      <c r="AG42" s="64"/>
      <c r="AH42" s="59"/>
      <c r="AI42" s="60"/>
      <c r="AJ42" s="64"/>
      <c r="AK42" s="64"/>
      <c r="AL42" s="69"/>
      <c r="AM42" s="64"/>
      <c r="AN42" s="69"/>
      <c r="AO42" s="64"/>
      <c r="AP42" s="69"/>
      <c r="AQ42" s="64"/>
      <c r="AR42" s="69"/>
      <c r="AS42" s="64"/>
      <c r="AT42" s="64"/>
      <c r="AU42" s="64"/>
      <c r="AV42" s="64"/>
      <c r="AW42" s="64"/>
      <c r="AX42" s="64"/>
      <c r="AY42" s="64"/>
      <c r="AZ42" s="64"/>
      <c r="BA42" s="64"/>
      <c r="BB42" s="64"/>
      <c r="BC42" s="69"/>
      <c r="BD42" s="60"/>
      <c r="BE42" s="59"/>
      <c r="BF42" s="60"/>
      <c r="BG42" s="60"/>
      <c r="BH42" s="69"/>
      <c r="BI42" s="64"/>
      <c r="BJ42" s="64"/>
      <c r="BK42" s="64"/>
      <c r="BL42" s="69"/>
      <c r="BM42" s="64"/>
      <c r="BN42" s="64"/>
      <c r="BO42" s="64"/>
      <c r="BP42" s="64"/>
      <c r="BQ42" s="64"/>
      <c r="BR42" s="64"/>
      <c r="BS42" s="69"/>
      <c r="BT42" s="64"/>
      <c r="BU42" s="70"/>
      <c r="BV42" s="66"/>
      <c r="BW42" s="64"/>
      <c r="BX42" s="66"/>
      <c r="BY42" s="66"/>
      <c r="BZ42" s="64"/>
      <c r="CA42" s="64"/>
      <c r="CB42" s="64"/>
      <c r="CC42" s="64"/>
      <c r="CD42" s="64"/>
      <c r="CE42" s="64"/>
      <c r="CF42" s="69"/>
      <c r="CG42" s="64"/>
    </row>
    <row r="43" spans="1:85" outlineLevel="1" x14ac:dyDescent="0.35">
      <c r="A43" s="53" t="s">
        <v>62</v>
      </c>
      <c r="B43" s="53" t="s">
        <v>119</v>
      </c>
      <c r="C43" s="55" t="s">
        <v>113</v>
      </c>
      <c r="D43" s="56" t="s">
        <v>120</v>
      </c>
      <c r="E43" s="57" t="s">
        <v>121</v>
      </c>
      <c r="F43" s="58">
        <f t="shared" si="0"/>
        <v>127178.71627</v>
      </c>
      <c r="G43" s="59">
        <f t="shared" si="1"/>
        <v>14522.761210000001</v>
      </c>
      <c r="H43" s="60">
        <f t="shared" si="2"/>
        <v>112655.95506000001</v>
      </c>
      <c r="I43" s="61"/>
      <c r="J43" s="60"/>
      <c r="K43" s="59">
        <v>2533.88976</v>
      </c>
      <c r="L43" s="64">
        <v>1034.9690600000001</v>
      </c>
      <c r="M43" s="63">
        <v>2846.4666400000001</v>
      </c>
      <c r="N43" s="64">
        <v>1162.6413</v>
      </c>
      <c r="O43" s="59"/>
      <c r="P43" s="64"/>
      <c r="Q43" s="59"/>
      <c r="R43" s="64"/>
      <c r="S43" s="64">
        <v>7785.3410800000001</v>
      </c>
      <c r="T43" s="59"/>
      <c r="U43" s="60"/>
      <c r="V43" s="59"/>
      <c r="W43" s="60"/>
      <c r="X43" s="59"/>
      <c r="Y43" s="60"/>
      <c r="Z43" s="69"/>
      <c r="AA43" s="66"/>
      <c r="AB43" s="63"/>
      <c r="AC43" s="64"/>
      <c r="AD43" s="69"/>
      <c r="AE43" s="64"/>
      <c r="AF43" s="69">
        <v>104.96617999999999</v>
      </c>
      <c r="AG43" s="64">
        <v>42.873519999999999</v>
      </c>
      <c r="AH43" s="69">
        <v>9037.4386300000006</v>
      </c>
      <c r="AI43" s="73">
        <v>3691.3481700000002</v>
      </c>
      <c r="AJ43" s="64">
        <v>32906.485659999998</v>
      </c>
      <c r="AK43" s="64"/>
      <c r="AL43" s="69"/>
      <c r="AM43" s="64"/>
      <c r="AN43" s="69"/>
      <c r="AO43" s="64"/>
      <c r="AP43" s="69"/>
      <c r="AQ43" s="64"/>
      <c r="AR43" s="69"/>
      <c r="AS43" s="64"/>
      <c r="AT43" s="64"/>
      <c r="AU43" s="64"/>
      <c r="AV43" s="64"/>
      <c r="AW43" s="64"/>
      <c r="AX43" s="64"/>
      <c r="AY43" s="64"/>
      <c r="AZ43" s="64"/>
      <c r="BA43" s="64"/>
      <c r="BB43" s="64"/>
      <c r="BC43" s="69"/>
      <c r="BD43" s="60"/>
      <c r="BE43" s="59"/>
      <c r="BF43" s="60"/>
      <c r="BG43" s="60"/>
      <c r="BH43" s="69"/>
      <c r="BI43" s="64"/>
      <c r="BJ43" s="64"/>
      <c r="BK43" s="64">
        <v>1363.03233</v>
      </c>
      <c r="BL43" s="69"/>
      <c r="BM43" s="64"/>
      <c r="BN43" s="64">
        <v>63695.972000000002</v>
      </c>
      <c r="BO43" s="64"/>
      <c r="BP43" s="64"/>
      <c r="BQ43" s="64"/>
      <c r="BR43" s="64"/>
      <c r="BS43" s="69"/>
      <c r="BT43" s="64"/>
      <c r="BU43" s="70"/>
      <c r="BV43" s="66"/>
      <c r="BW43" s="64"/>
      <c r="BX43" s="66"/>
      <c r="BY43" s="66"/>
      <c r="BZ43" s="64"/>
      <c r="CA43" s="64"/>
      <c r="CB43" s="64"/>
      <c r="CC43" s="64"/>
      <c r="CD43" s="64">
        <v>973.29193999999995</v>
      </c>
      <c r="CE43" s="64"/>
      <c r="CF43" s="69"/>
      <c r="CG43" s="64"/>
    </row>
    <row r="44" spans="1:85" outlineLevel="1" x14ac:dyDescent="0.35">
      <c r="A44" s="53" t="s">
        <v>62</v>
      </c>
      <c r="B44" s="53" t="s">
        <v>122</v>
      </c>
      <c r="C44" s="55" t="s">
        <v>113</v>
      </c>
      <c r="D44" s="77" t="s">
        <v>123</v>
      </c>
      <c r="E44" s="57" t="s">
        <v>65</v>
      </c>
      <c r="F44" s="58">
        <f t="shared" si="0"/>
        <v>4352.1359999999995</v>
      </c>
      <c r="G44" s="59">
        <f t="shared" si="1"/>
        <v>2460.6454899999999</v>
      </c>
      <c r="H44" s="60">
        <f t="shared" si="2"/>
        <v>1891.4905099999999</v>
      </c>
      <c r="I44" s="61">
        <v>190.35769999999999</v>
      </c>
      <c r="J44" s="60">
        <v>77.751739999999998</v>
      </c>
      <c r="K44" s="59">
        <v>884.28800000000001</v>
      </c>
      <c r="L44" s="64">
        <v>361.18804</v>
      </c>
      <c r="M44" s="63"/>
      <c r="N44" s="64"/>
      <c r="O44" s="59"/>
      <c r="P44" s="64"/>
      <c r="Q44" s="59"/>
      <c r="R44" s="64"/>
      <c r="S44" s="64">
        <v>1438.55052</v>
      </c>
      <c r="T44" s="59">
        <v>1385.9997900000001</v>
      </c>
      <c r="U44" s="60">
        <v>14.000209999999999</v>
      </c>
      <c r="V44" s="59"/>
      <c r="W44" s="60"/>
      <c r="X44" s="59"/>
      <c r="Y44" s="60"/>
      <c r="Z44" s="69"/>
      <c r="AA44" s="66"/>
      <c r="AB44" s="63"/>
      <c r="AC44" s="64"/>
      <c r="AD44" s="69"/>
      <c r="AE44" s="64"/>
      <c r="AF44" s="69"/>
      <c r="AG44" s="64"/>
      <c r="AH44" s="59"/>
      <c r="AI44" s="60"/>
      <c r="AJ44" s="64"/>
      <c r="AK44" s="64"/>
      <c r="AL44" s="69"/>
      <c r="AM44" s="64"/>
      <c r="AN44" s="69"/>
      <c r="AO44" s="64"/>
      <c r="AP44" s="69"/>
      <c r="AQ44" s="64"/>
      <c r="AR44" s="69"/>
      <c r="AS44" s="64"/>
      <c r="AT44" s="64"/>
      <c r="AU44" s="64"/>
      <c r="AV44" s="64"/>
      <c r="AW44" s="64"/>
      <c r="AX44" s="64"/>
      <c r="AY44" s="64"/>
      <c r="AZ44" s="64"/>
      <c r="BA44" s="64"/>
      <c r="BB44" s="64"/>
      <c r="BC44" s="69"/>
      <c r="BD44" s="60"/>
      <c r="BE44" s="59"/>
      <c r="BF44" s="60"/>
      <c r="BG44" s="60"/>
      <c r="BH44" s="69"/>
      <c r="BI44" s="64"/>
      <c r="BJ44" s="64"/>
      <c r="BK44" s="64"/>
      <c r="BL44" s="69"/>
      <c r="BM44" s="64"/>
      <c r="BN44" s="64"/>
      <c r="BO44" s="64"/>
      <c r="BP44" s="64"/>
      <c r="BQ44" s="64"/>
      <c r="BR44" s="64"/>
      <c r="BS44" s="69"/>
      <c r="BT44" s="64"/>
      <c r="BU44" s="70"/>
      <c r="BV44" s="66"/>
      <c r="BW44" s="64"/>
      <c r="BX44" s="66"/>
      <c r="BY44" s="66"/>
      <c r="BZ44" s="64"/>
      <c r="CA44" s="64"/>
      <c r="CB44" s="64"/>
      <c r="CC44" s="64"/>
      <c r="CD44" s="64"/>
      <c r="CE44" s="64"/>
      <c r="CF44" s="69"/>
      <c r="CG44" s="64"/>
    </row>
    <row r="45" spans="1:85" outlineLevel="1" x14ac:dyDescent="0.35">
      <c r="A45" s="53" t="s">
        <v>62</v>
      </c>
      <c r="B45" s="53" t="s">
        <v>124</v>
      </c>
      <c r="C45" s="55" t="s">
        <v>113</v>
      </c>
      <c r="D45" s="56" t="s">
        <v>125</v>
      </c>
      <c r="E45" s="57" t="s">
        <v>65</v>
      </c>
      <c r="F45" s="58">
        <f t="shared" si="0"/>
        <v>909.06799999999998</v>
      </c>
      <c r="G45" s="59">
        <f t="shared" si="1"/>
        <v>329.51205999999996</v>
      </c>
      <c r="H45" s="60">
        <f t="shared" si="2"/>
        <v>579.55593999999996</v>
      </c>
      <c r="I45" s="61">
        <v>55.987760000000002</v>
      </c>
      <c r="J45" s="60">
        <v>22.86824</v>
      </c>
      <c r="K45" s="59">
        <v>273.52429999999998</v>
      </c>
      <c r="L45" s="64">
        <v>111.7212</v>
      </c>
      <c r="M45" s="63"/>
      <c r="N45" s="64"/>
      <c r="O45" s="59"/>
      <c r="P45" s="64"/>
      <c r="Q45" s="59"/>
      <c r="R45" s="64"/>
      <c r="S45" s="64">
        <v>444.9665</v>
      </c>
      <c r="T45" s="59"/>
      <c r="U45" s="60"/>
      <c r="V45" s="59"/>
      <c r="W45" s="60"/>
      <c r="X45" s="59"/>
      <c r="Y45" s="60"/>
      <c r="Z45" s="69"/>
      <c r="AA45" s="66"/>
      <c r="AB45" s="63"/>
      <c r="AC45" s="64"/>
      <c r="AD45" s="69"/>
      <c r="AE45" s="64"/>
      <c r="AF45" s="69"/>
      <c r="AG45" s="64"/>
      <c r="AH45" s="59"/>
      <c r="AI45" s="60"/>
      <c r="AJ45" s="64"/>
      <c r="AK45" s="64"/>
      <c r="AL45" s="69"/>
      <c r="AM45" s="64"/>
      <c r="AN45" s="69"/>
      <c r="AO45" s="64"/>
      <c r="AP45" s="69"/>
      <c r="AQ45" s="64"/>
      <c r="AR45" s="69"/>
      <c r="AS45" s="64"/>
      <c r="AT45" s="64"/>
      <c r="AU45" s="64"/>
      <c r="AV45" s="64"/>
      <c r="AW45" s="64"/>
      <c r="AX45" s="64"/>
      <c r="AY45" s="64"/>
      <c r="AZ45" s="64"/>
      <c r="BA45" s="64"/>
      <c r="BB45" s="64"/>
      <c r="BC45" s="69"/>
      <c r="BD45" s="60"/>
      <c r="BE45" s="59"/>
      <c r="BF45" s="60"/>
      <c r="BG45" s="60"/>
      <c r="BH45" s="69"/>
      <c r="BI45" s="64"/>
      <c r="BJ45" s="64"/>
      <c r="BK45" s="64"/>
      <c r="BL45" s="69"/>
      <c r="BM45" s="64"/>
      <c r="BN45" s="64"/>
      <c r="BO45" s="64"/>
      <c r="BP45" s="64"/>
      <c r="BQ45" s="64"/>
      <c r="BR45" s="64"/>
      <c r="BS45" s="69"/>
      <c r="BT45" s="64"/>
      <c r="BU45" s="70"/>
      <c r="BV45" s="66"/>
      <c r="BW45" s="64"/>
      <c r="BX45" s="66"/>
      <c r="BY45" s="66"/>
      <c r="BZ45" s="64"/>
      <c r="CA45" s="64"/>
      <c r="CB45" s="64"/>
      <c r="CC45" s="64"/>
      <c r="CD45" s="64"/>
      <c r="CE45" s="64"/>
      <c r="CF45" s="69"/>
      <c r="CG45" s="64"/>
    </row>
    <row r="46" spans="1:85" ht="46.5" outlineLevel="1" x14ac:dyDescent="0.35">
      <c r="A46" s="53" t="s">
        <v>126</v>
      </c>
      <c r="B46" s="53" t="s">
        <v>127</v>
      </c>
      <c r="C46" s="55" t="s">
        <v>113</v>
      </c>
      <c r="D46" s="56" t="s">
        <v>128</v>
      </c>
      <c r="E46" s="57" t="s">
        <v>65</v>
      </c>
      <c r="F46" s="58">
        <f t="shared" si="0"/>
        <v>5079.1788000000006</v>
      </c>
      <c r="G46" s="59">
        <f t="shared" si="1"/>
        <v>3402.8773000000006</v>
      </c>
      <c r="H46" s="60">
        <f t="shared" si="2"/>
        <v>1676.3015</v>
      </c>
      <c r="I46" s="61">
        <v>100.77797</v>
      </c>
      <c r="J46" s="60">
        <v>41.16283</v>
      </c>
      <c r="K46" s="59">
        <v>931.09214999999995</v>
      </c>
      <c r="L46" s="64">
        <v>380.30524000000003</v>
      </c>
      <c r="M46" s="63">
        <v>67.419899999999998</v>
      </c>
      <c r="N46" s="64">
        <v>27.537710000000001</v>
      </c>
      <c r="O46" s="59"/>
      <c r="P46" s="64"/>
      <c r="Q46" s="59"/>
      <c r="R46" s="64"/>
      <c r="S46" s="64">
        <v>1204.027</v>
      </c>
      <c r="T46" s="59">
        <v>1029.1880000000001</v>
      </c>
      <c r="U46" s="60">
        <v>10.396000000000001</v>
      </c>
      <c r="V46" s="59">
        <v>1274.3992800000001</v>
      </c>
      <c r="W46" s="60">
        <v>12.872719999999999</v>
      </c>
      <c r="X46" s="59"/>
      <c r="Y46" s="60"/>
      <c r="Z46" s="69"/>
      <c r="AA46" s="66"/>
      <c r="AB46" s="63"/>
      <c r="AC46" s="64"/>
      <c r="AD46" s="69"/>
      <c r="AE46" s="64"/>
      <c r="AF46" s="69"/>
      <c r="AG46" s="64"/>
      <c r="AH46" s="59"/>
      <c r="AI46" s="60"/>
      <c r="AJ46" s="64"/>
      <c r="AK46" s="64"/>
      <c r="AL46" s="69"/>
      <c r="AM46" s="64"/>
      <c r="AN46" s="69"/>
      <c r="AO46" s="64"/>
      <c r="AP46" s="69"/>
      <c r="AQ46" s="64"/>
      <c r="AR46" s="69"/>
      <c r="AS46" s="64"/>
      <c r="AT46" s="64"/>
      <c r="AU46" s="64"/>
      <c r="AV46" s="64"/>
      <c r="AW46" s="64"/>
      <c r="AX46" s="64"/>
      <c r="AY46" s="64"/>
      <c r="AZ46" s="64"/>
      <c r="BA46" s="64"/>
      <c r="BB46" s="64"/>
      <c r="BC46" s="69"/>
      <c r="BD46" s="60"/>
      <c r="BE46" s="59"/>
      <c r="BF46" s="60"/>
      <c r="BG46" s="60"/>
      <c r="BH46" s="69"/>
      <c r="BI46" s="64"/>
      <c r="BJ46" s="64"/>
      <c r="BK46" s="64"/>
      <c r="BL46" s="69"/>
      <c r="BM46" s="64"/>
      <c r="BN46" s="64"/>
      <c r="BO46" s="64"/>
      <c r="BP46" s="64"/>
      <c r="BQ46" s="64"/>
      <c r="BR46" s="64"/>
      <c r="BS46" s="69"/>
      <c r="BT46" s="64"/>
      <c r="BU46" s="70"/>
      <c r="BV46" s="66"/>
      <c r="BW46" s="64"/>
      <c r="BX46" s="66"/>
      <c r="BY46" s="66"/>
      <c r="BZ46" s="64"/>
      <c r="CA46" s="64"/>
      <c r="CB46" s="64"/>
      <c r="CC46" s="64"/>
      <c r="CD46" s="64"/>
      <c r="CE46" s="64"/>
      <c r="CF46" s="69"/>
      <c r="CG46" s="64"/>
    </row>
    <row r="47" spans="1:85" s="78" customFormat="1" ht="22.5" x14ac:dyDescent="0.3">
      <c r="A47" s="79" t="s">
        <v>132</v>
      </c>
      <c r="B47" s="79"/>
      <c r="C47" s="80" t="s">
        <v>133</v>
      </c>
      <c r="D47" s="81"/>
      <c r="E47" s="82"/>
      <c r="F47" s="83">
        <f t="shared" ref="F47:AK47" si="3">SUBTOTAL(9,F6:F46)</f>
        <v>239017.99231999999</v>
      </c>
      <c r="G47" s="83">
        <f t="shared" si="3"/>
        <v>47847.322820000009</v>
      </c>
      <c r="H47" s="83">
        <f t="shared" si="3"/>
        <v>191170.66949999999</v>
      </c>
      <c r="I47" s="83">
        <f t="shared" si="3"/>
        <v>877.51039999999989</v>
      </c>
      <c r="J47" s="83">
        <f t="shared" si="3"/>
        <v>358.41973999999999</v>
      </c>
      <c r="K47" s="83">
        <f t="shared" si="3"/>
        <v>10186.0605</v>
      </c>
      <c r="L47" s="83">
        <f t="shared" si="3"/>
        <v>4160.5034999999998</v>
      </c>
      <c r="M47" s="83">
        <f t="shared" si="3"/>
        <v>3748.1368000000002</v>
      </c>
      <c r="N47" s="83">
        <f t="shared" si="3"/>
        <v>1530.92911</v>
      </c>
      <c r="O47" s="83">
        <f t="shared" si="3"/>
        <v>0</v>
      </c>
      <c r="P47" s="83">
        <f t="shared" si="3"/>
        <v>0</v>
      </c>
      <c r="Q47" s="83">
        <f t="shared" si="3"/>
        <v>0</v>
      </c>
      <c r="R47" s="83">
        <f t="shared" si="3"/>
        <v>0</v>
      </c>
      <c r="S47" s="83">
        <f t="shared" si="3"/>
        <v>21942.588089999997</v>
      </c>
      <c r="T47" s="83">
        <f t="shared" si="3"/>
        <v>15491.254209999997</v>
      </c>
      <c r="U47" s="83">
        <f t="shared" si="3"/>
        <v>156.47967999999997</v>
      </c>
      <c r="V47" s="83">
        <f t="shared" si="3"/>
        <v>2182.2452200000002</v>
      </c>
      <c r="W47" s="83">
        <f t="shared" si="3"/>
        <v>22.04288</v>
      </c>
      <c r="X47" s="83">
        <f t="shared" si="3"/>
        <v>763.60919999999999</v>
      </c>
      <c r="Y47" s="83">
        <f t="shared" si="3"/>
        <v>40.189959999999999</v>
      </c>
      <c r="Z47" s="83">
        <f t="shared" si="3"/>
        <v>0</v>
      </c>
      <c r="AA47" s="83">
        <f t="shared" si="3"/>
        <v>0</v>
      </c>
      <c r="AB47" s="83">
        <f t="shared" si="3"/>
        <v>0</v>
      </c>
      <c r="AC47" s="83">
        <f t="shared" si="3"/>
        <v>0</v>
      </c>
      <c r="AD47" s="83">
        <f t="shared" si="3"/>
        <v>0</v>
      </c>
      <c r="AE47" s="83">
        <f t="shared" si="3"/>
        <v>0</v>
      </c>
      <c r="AF47" s="83">
        <f t="shared" si="3"/>
        <v>104.96617999999999</v>
      </c>
      <c r="AG47" s="83">
        <f t="shared" si="3"/>
        <v>42.873519999999999</v>
      </c>
      <c r="AH47" s="83">
        <f t="shared" si="3"/>
        <v>13061.61592</v>
      </c>
      <c r="AI47" s="83">
        <f t="shared" si="3"/>
        <v>5335.0262199999997</v>
      </c>
      <c r="AJ47" s="83">
        <f t="shared" si="3"/>
        <v>51964.479299999999</v>
      </c>
      <c r="AK47" s="83">
        <f t="shared" si="3"/>
        <v>0</v>
      </c>
      <c r="AL47" s="83">
        <f t="shared" ref="AL47:BQ47" si="4">SUBTOTAL(9,AL6:AL46)</f>
        <v>0</v>
      </c>
      <c r="AM47" s="83">
        <f t="shared" si="4"/>
        <v>0</v>
      </c>
      <c r="AN47" s="83">
        <f t="shared" si="4"/>
        <v>0</v>
      </c>
      <c r="AO47" s="83">
        <f t="shared" si="4"/>
        <v>0</v>
      </c>
      <c r="AP47" s="83">
        <f t="shared" si="4"/>
        <v>0</v>
      </c>
      <c r="AQ47" s="83">
        <f t="shared" si="4"/>
        <v>0</v>
      </c>
      <c r="AR47" s="83">
        <f t="shared" si="4"/>
        <v>0</v>
      </c>
      <c r="AS47" s="83">
        <f t="shared" si="4"/>
        <v>0</v>
      </c>
      <c r="AT47" s="83">
        <f t="shared" si="4"/>
        <v>0</v>
      </c>
      <c r="AU47" s="83">
        <f t="shared" si="4"/>
        <v>0</v>
      </c>
      <c r="AV47" s="83">
        <f t="shared" si="4"/>
        <v>2080</v>
      </c>
      <c r="AW47" s="83">
        <f t="shared" si="4"/>
        <v>2241.4181000000003</v>
      </c>
      <c r="AX47" s="83">
        <f t="shared" si="4"/>
        <v>0</v>
      </c>
      <c r="AY47" s="83">
        <f t="shared" si="4"/>
        <v>0</v>
      </c>
      <c r="AZ47" s="83">
        <f t="shared" si="4"/>
        <v>1797.4</v>
      </c>
      <c r="BA47" s="83">
        <f t="shared" si="4"/>
        <v>5100</v>
      </c>
      <c r="BB47" s="83">
        <f t="shared" si="4"/>
        <v>0</v>
      </c>
      <c r="BC47" s="83">
        <f t="shared" si="4"/>
        <v>0</v>
      </c>
      <c r="BD47" s="83">
        <f t="shared" si="4"/>
        <v>0</v>
      </c>
      <c r="BE47" s="83">
        <f t="shared" si="4"/>
        <v>0</v>
      </c>
      <c r="BF47" s="83">
        <f t="shared" si="4"/>
        <v>0</v>
      </c>
      <c r="BG47" s="83">
        <f t="shared" si="4"/>
        <v>0</v>
      </c>
      <c r="BH47" s="83">
        <f t="shared" si="4"/>
        <v>0</v>
      </c>
      <c r="BI47" s="83">
        <f t="shared" si="4"/>
        <v>0</v>
      </c>
      <c r="BJ47" s="83">
        <f t="shared" si="4"/>
        <v>10.88649</v>
      </c>
      <c r="BK47" s="83">
        <f t="shared" si="4"/>
        <v>1623.7611099999999</v>
      </c>
      <c r="BL47" s="83">
        <f>SUBTOTAL(9,BL6:BL46)</f>
        <v>0</v>
      </c>
      <c r="BM47" s="83">
        <f>SUBTOTAL(9,BM6:BM46)</f>
        <v>0</v>
      </c>
      <c r="BN47" s="83">
        <f t="shared" si="4"/>
        <v>63695.972000000002</v>
      </c>
      <c r="BO47" s="83">
        <f t="shared" si="4"/>
        <v>885.60750000000007</v>
      </c>
      <c r="BP47" s="83">
        <f t="shared" si="4"/>
        <v>9357.5700000000015</v>
      </c>
      <c r="BQ47" s="83">
        <f t="shared" si="4"/>
        <v>7921.82</v>
      </c>
      <c r="BR47" s="83">
        <f t="shared" ref="BR47:CG47" si="5">SUBTOTAL(9,BR6:BR46)</f>
        <v>511.07144</v>
      </c>
      <c r="BS47" s="83">
        <f t="shared" si="5"/>
        <v>1431.9243899999999</v>
      </c>
      <c r="BT47" s="83">
        <f t="shared" si="5"/>
        <v>584.89211</v>
      </c>
      <c r="BU47" s="83">
        <f t="shared" si="5"/>
        <v>0</v>
      </c>
      <c r="BV47" s="83">
        <f t="shared" si="5"/>
        <v>0</v>
      </c>
      <c r="BW47" s="83">
        <f t="shared" si="5"/>
        <v>0</v>
      </c>
      <c r="BX47" s="83">
        <f t="shared" si="5"/>
        <v>0</v>
      </c>
      <c r="BY47" s="83">
        <f t="shared" si="5"/>
        <v>0</v>
      </c>
      <c r="BZ47" s="83">
        <f t="shared" si="5"/>
        <v>0</v>
      </c>
      <c r="CA47" s="83">
        <f t="shared" si="5"/>
        <v>0</v>
      </c>
      <c r="CB47" s="83">
        <f t="shared" si="5"/>
        <v>6513.3321999999998</v>
      </c>
      <c r="CC47" s="83">
        <f t="shared" si="5"/>
        <v>0</v>
      </c>
      <c r="CD47" s="83">
        <f t="shared" si="5"/>
        <v>3293.4065500000002</v>
      </c>
      <c r="CE47" s="83">
        <f t="shared" si="5"/>
        <v>0</v>
      </c>
      <c r="CF47" s="83">
        <f t="shared" si="5"/>
        <v>0</v>
      </c>
      <c r="CG47" s="83">
        <f t="shared" si="5"/>
        <v>0</v>
      </c>
    </row>
    <row r="48" spans="1:85" ht="93" outlineLevel="1" x14ac:dyDescent="0.35">
      <c r="A48" s="84" t="s">
        <v>134</v>
      </c>
      <c r="B48" s="87" t="s">
        <v>139</v>
      </c>
      <c r="C48" s="55" t="s">
        <v>140</v>
      </c>
      <c r="D48" s="77">
        <v>244313819928</v>
      </c>
      <c r="E48" s="57" t="s">
        <v>65</v>
      </c>
      <c r="F48" s="86">
        <f t="shared" ref="F48:F59" si="6">G48+H48</f>
        <v>6000</v>
      </c>
      <c r="G48" s="59">
        <f t="shared" si="1"/>
        <v>3901.5111099999999</v>
      </c>
      <c r="H48" s="60">
        <f t="shared" si="2"/>
        <v>2098.4888900000001</v>
      </c>
      <c r="I48" s="61"/>
      <c r="J48" s="60"/>
      <c r="K48" s="69"/>
      <c r="L48" s="64"/>
      <c r="M48" s="63"/>
      <c r="N48" s="64"/>
      <c r="O48" s="69"/>
      <c r="P48" s="64"/>
      <c r="Q48" s="59"/>
      <c r="R48" s="64"/>
      <c r="S48" s="64"/>
      <c r="T48" s="59"/>
      <c r="U48" s="60"/>
      <c r="V48" s="59"/>
      <c r="W48" s="60"/>
      <c r="X48" s="59"/>
      <c r="Y48" s="60"/>
      <c r="Z48" s="69"/>
      <c r="AA48" s="66"/>
      <c r="AB48" s="63"/>
      <c r="AC48" s="64"/>
      <c r="AD48" s="69"/>
      <c r="AE48" s="64"/>
      <c r="AF48" s="69"/>
      <c r="AG48" s="64"/>
      <c r="AH48" s="59"/>
      <c r="AI48" s="60"/>
      <c r="AJ48" s="64"/>
      <c r="AK48" s="64"/>
      <c r="AL48" s="69"/>
      <c r="AM48" s="198"/>
      <c r="AN48" s="69"/>
      <c r="AO48" s="64"/>
      <c r="AP48" s="69">
        <f>3901511.11/1000</f>
        <v>3901.5111099999999</v>
      </c>
      <c r="AQ48" s="64">
        <f>2098488.89/1000</f>
        <v>2098.4888900000001</v>
      </c>
      <c r="AR48" s="69"/>
      <c r="AS48" s="64"/>
      <c r="AT48" s="64"/>
      <c r="AU48" s="64"/>
      <c r="AV48" s="64"/>
      <c r="AW48" s="64"/>
      <c r="AX48" s="64"/>
      <c r="AY48" s="64"/>
      <c r="AZ48" s="64"/>
      <c r="BA48" s="64"/>
      <c r="BB48" s="64"/>
      <c r="BC48" s="69"/>
      <c r="BD48" s="60"/>
      <c r="BE48" s="59"/>
      <c r="BF48" s="60"/>
      <c r="BG48" s="60"/>
      <c r="BH48" s="69"/>
      <c r="BI48" s="64"/>
      <c r="BJ48" s="64"/>
      <c r="BK48" s="64"/>
      <c r="BL48" s="69"/>
      <c r="BM48" s="64"/>
      <c r="BN48" s="64"/>
      <c r="BO48" s="64"/>
      <c r="BP48" s="64"/>
      <c r="BQ48" s="64"/>
      <c r="BR48" s="64"/>
      <c r="BS48" s="69"/>
      <c r="BT48" s="64"/>
      <c r="BU48" s="70"/>
      <c r="BV48" s="66"/>
      <c r="BW48" s="64"/>
      <c r="BX48" s="66"/>
      <c r="BY48" s="66"/>
      <c r="BZ48" s="64"/>
      <c r="CA48" s="64"/>
      <c r="CB48" s="64"/>
      <c r="CC48" s="64"/>
      <c r="CD48" s="64"/>
      <c r="CE48" s="64"/>
      <c r="CF48" s="69"/>
      <c r="CG48" s="64"/>
    </row>
    <row r="49" spans="1:85" ht="46.5" outlineLevel="1" x14ac:dyDescent="0.35">
      <c r="A49" s="84" t="s">
        <v>134</v>
      </c>
      <c r="B49" s="85" t="s">
        <v>135</v>
      </c>
      <c r="C49" s="55" t="s">
        <v>71</v>
      </c>
      <c r="D49" s="77" t="s">
        <v>136</v>
      </c>
      <c r="E49" s="57" t="s">
        <v>65</v>
      </c>
      <c r="F49" s="86">
        <f t="shared" si="6"/>
        <v>1536.3108399999999</v>
      </c>
      <c r="G49" s="59">
        <f t="shared" si="1"/>
        <v>332.90482999999995</v>
      </c>
      <c r="H49" s="60">
        <f t="shared" si="2"/>
        <v>1203.4060099999999</v>
      </c>
      <c r="I49" s="61"/>
      <c r="J49" s="60"/>
      <c r="K49" s="69">
        <v>48.268990000000002</v>
      </c>
      <c r="L49" s="64">
        <v>19.715509999999998</v>
      </c>
      <c r="M49" s="63"/>
      <c r="N49" s="64"/>
      <c r="O49" s="69"/>
      <c r="P49" s="64"/>
      <c r="Q49" s="59"/>
      <c r="R49" s="64"/>
      <c r="S49" s="64">
        <v>142.58099999999999</v>
      </c>
      <c r="T49" s="59"/>
      <c r="U49" s="60"/>
      <c r="V49" s="59"/>
      <c r="W49" s="60"/>
      <c r="X49" s="59"/>
      <c r="Y49" s="60"/>
      <c r="Z49" s="69"/>
      <c r="AA49" s="66"/>
      <c r="AB49" s="63"/>
      <c r="AC49" s="64"/>
      <c r="AD49" s="69"/>
      <c r="AE49" s="64"/>
      <c r="AF49" s="69"/>
      <c r="AG49" s="64"/>
      <c r="AH49" s="69">
        <v>284.63583999999997</v>
      </c>
      <c r="AI49" s="73">
        <v>116.25971</v>
      </c>
      <c r="AJ49" s="64">
        <v>816.84978999999998</v>
      </c>
      <c r="AK49" s="64"/>
      <c r="AL49" s="69"/>
      <c r="AM49" s="64"/>
      <c r="AN49" s="69"/>
      <c r="AO49" s="64"/>
      <c r="AP49" s="69"/>
      <c r="AQ49" s="64"/>
      <c r="AR49" s="69"/>
      <c r="AS49" s="64"/>
      <c r="AT49" s="64"/>
      <c r="AU49" s="64"/>
      <c r="AV49" s="64"/>
      <c r="AW49" s="64"/>
      <c r="AX49" s="64"/>
      <c r="AY49" s="64"/>
      <c r="AZ49" s="64"/>
      <c r="BA49" s="64"/>
      <c r="BB49" s="64"/>
      <c r="BC49" s="69"/>
      <c r="BD49" s="60"/>
      <c r="BE49" s="59"/>
      <c r="BF49" s="60"/>
      <c r="BG49" s="60"/>
      <c r="BH49" s="69"/>
      <c r="BI49" s="64"/>
      <c r="BJ49" s="64"/>
      <c r="BK49" s="64"/>
      <c r="BL49" s="69"/>
      <c r="BM49" s="64"/>
      <c r="BN49" s="64"/>
      <c r="BO49" s="64"/>
      <c r="BP49" s="64"/>
      <c r="BQ49" s="60">
        <v>108</v>
      </c>
      <c r="BR49" s="64"/>
      <c r="BS49" s="69"/>
      <c r="BT49" s="64"/>
      <c r="BU49" s="70"/>
      <c r="BV49" s="66"/>
      <c r="BW49" s="64"/>
      <c r="BX49" s="66"/>
      <c r="BY49" s="66"/>
      <c r="BZ49" s="64"/>
      <c r="CA49" s="64"/>
      <c r="CB49" s="64"/>
      <c r="CC49" s="64"/>
      <c r="CD49" s="64"/>
      <c r="CE49" s="64"/>
      <c r="CF49" s="69"/>
      <c r="CG49" s="64"/>
    </row>
    <row r="50" spans="1:85" ht="46.5" outlineLevel="1" x14ac:dyDescent="0.35">
      <c r="A50" s="84" t="s">
        <v>134</v>
      </c>
      <c r="B50" s="85" t="s">
        <v>137</v>
      </c>
      <c r="C50" s="55" t="s">
        <v>71</v>
      </c>
      <c r="D50" s="77" t="s">
        <v>138</v>
      </c>
      <c r="E50" s="57" t="s">
        <v>65</v>
      </c>
      <c r="F50" s="86">
        <f t="shared" si="6"/>
        <v>219.762</v>
      </c>
      <c r="G50" s="59">
        <f t="shared" si="1"/>
        <v>72.403490000000005</v>
      </c>
      <c r="H50" s="60">
        <f t="shared" si="2"/>
        <v>147.35851</v>
      </c>
      <c r="I50" s="61"/>
      <c r="J50" s="60"/>
      <c r="K50" s="69">
        <v>72.403490000000005</v>
      </c>
      <c r="L50" s="64">
        <v>29.573260000000001</v>
      </c>
      <c r="M50" s="63"/>
      <c r="N50" s="64"/>
      <c r="O50" s="69"/>
      <c r="P50" s="64"/>
      <c r="Q50" s="59"/>
      <c r="R50" s="64"/>
      <c r="S50" s="64">
        <v>117.78525</v>
      </c>
      <c r="T50" s="59"/>
      <c r="U50" s="60"/>
      <c r="V50" s="59"/>
      <c r="W50" s="60"/>
      <c r="X50" s="59"/>
      <c r="Y50" s="60"/>
      <c r="Z50" s="69"/>
      <c r="AA50" s="66"/>
      <c r="AB50" s="63"/>
      <c r="AC50" s="64"/>
      <c r="AD50" s="69"/>
      <c r="AE50" s="64"/>
      <c r="AF50" s="69"/>
      <c r="AG50" s="64"/>
      <c r="AH50" s="59"/>
      <c r="AI50" s="60"/>
      <c r="AJ50" s="64"/>
      <c r="AK50" s="64"/>
      <c r="AL50" s="69"/>
      <c r="AM50" s="199"/>
      <c r="AN50" s="69"/>
      <c r="AO50" s="64"/>
      <c r="AP50" s="69"/>
      <c r="AQ50" s="64"/>
      <c r="AR50" s="69"/>
      <c r="AS50" s="64"/>
      <c r="AT50" s="64"/>
      <c r="AU50" s="64"/>
      <c r="AV50" s="64"/>
      <c r="AW50" s="64"/>
      <c r="AX50" s="64"/>
      <c r="AY50" s="64"/>
      <c r="AZ50" s="64"/>
      <c r="BA50" s="64"/>
      <c r="BB50" s="64"/>
      <c r="BC50" s="69"/>
      <c r="BD50" s="60"/>
      <c r="BE50" s="59"/>
      <c r="BF50" s="60"/>
      <c r="BG50" s="60"/>
      <c r="BH50" s="69"/>
      <c r="BI50" s="64"/>
      <c r="BJ50" s="64"/>
      <c r="BK50" s="64"/>
      <c r="BL50" s="69"/>
      <c r="BM50" s="64"/>
      <c r="BN50" s="64"/>
      <c r="BO50" s="64"/>
      <c r="BP50" s="64"/>
      <c r="BQ50" s="64"/>
      <c r="BR50" s="64"/>
      <c r="BS50" s="69"/>
      <c r="BT50" s="64"/>
      <c r="BU50" s="70"/>
      <c r="BV50" s="66"/>
      <c r="BW50" s="64"/>
      <c r="BX50" s="66"/>
      <c r="BY50" s="66"/>
      <c r="BZ50" s="64"/>
      <c r="CA50" s="64"/>
      <c r="CB50" s="64"/>
      <c r="CC50" s="64"/>
      <c r="CD50" s="64"/>
      <c r="CE50" s="64"/>
      <c r="CF50" s="69"/>
      <c r="CG50" s="64"/>
    </row>
    <row r="51" spans="1:85" ht="46.5" outlineLevel="1" x14ac:dyDescent="0.35">
      <c r="A51" s="84" t="s">
        <v>134</v>
      </c>
      <c r="B51" s="87" t="s">
        <v>141</v>
      </c>
      <c r="C51" s="55" t="s">
        <v>71</v>
      </c>
      <c r="D51" s="77">
        <v>244305728106</v>
      </c>
      <c r="E51" s="57" t="s">
        <v>65</v>
      </c>
      <c r="F51" s="86">
        <f t="shared" si="6"/>
        <v>82.648589999999999</v>
      </c>
      <c r="G51" s="59">
        <f t="shared" si="1"/>
        <v>0</v>
      </c>
      <c r="H51" s="60">
        <f t="shared" si="2"/>
        <v>82.648589999999999</v>
      </c>
      <c r="I51" s="61"/>
      <c r="J51" s="60"/>
      <c r="K51" s="69"/>
      <c r="L51" s="64"/>
      <c r="M51" s="63"/>
      <c r="N51" s="64"/>
      <c r="O51" s="69"/>
      <c r="P51" s="64"/>
      <c r="Q51" s="59"/>
      <c r="R51" s="64"/>
      <c r="S51" s="64"/>
      <c r="T51" s="59"/>
      <c r="U51" s="60"/>
      <c r="V51" s="59"/>
      <c r="W51" s="60"/>
      <c r="X51" s="59"/>
      <c r="Y51" s="60"/>
      <c r="Z51" s="69"/>
      <c r="AA51" s="66"/>
      <c r="AB51" s="63"/>
      <c r="AC51" s="64"/>
      <c r="AD51" s="69"/>
      <c r="AE51" s="64"/>
      <c r="AF51" s="69"/>
      <c r="AG51" s="64"/>
      <c r="AH51" s="59"/>
      <c r="AI51" s="60"/>
      <c r="AJ51" s="64">
        <v>82.648589999999999</v>
      </c>
      <c r="AK51" s="64"/>
      <c r="AL51" s="69"/>
      <c r="AM51" s="64"/>
      <c r="AN51" s="69"/>
      <c r="AO51" s="64"/>
      <c r="AP51" s="69"/>
      <c r="AQ51" s="64"/>
      <c r="AR51" s="69"/>
      <c r="AS51" s="64"/>
      <c r="AT51" s="64"/>
      <c r="AU51" s="64"/>
      <c r="AV51" s="64"/>
      <c r="AW51" s="64"/>
      <c r="AX51" s="64"/>
      <c r="AY51" s="64"/>
      <c r="AZ51" s="64"/>
      <c r="BA51" s="64"/>
      <c r="BB51" s="64"/>
      <c r="BC51" s="69"/>
      <c r="BD51" s="60"/>
      <c r="BE51" s="59"/>
      <c r="BF51" s="60"/>
      <c r="BG51" s="60"/>
      <c r="BH51" s="69"/>
      <c r="BI51" s="64"/>
      <c r="BJ51" s="64"/>
      <c r="BK51" s="64"/>
      <c r="BL51" s="69"/>
      <c r="BM51" s="64"/>
      <c r="BN51" s="64"/>
      <c r="BO51" s="64"/>
      <c r="BP51" s="64"/>
      <c r="BQ51" s="64"/>
      <c r="BR51" s="64"/>
      <c r="BS51" s="69"/>
      <c r="BT51" s="64"/>
      <c r="BU51" s="70"/>
      <c r="BV51" s="66"/>
      <c r="BW51" s="64"/>
      <c r="BX51" s="66"/>
      <c r="BY51" s="66"/>
      <c r="BZ51" s="64"/>
      <c r="CA51" s="64"/>
      <c r="CB51" s="64"/>
      <c r="CC51" s="64"/>
      <c r="CD51" s="64"/>
      <c r="CE51" s="64"/>
      <c r="CF51" s="69"/>
      <c r="CG51" s="64"/>
    </row>
    <row r="52" spans="1:85" ht="46.5" outlineLevel="1" x14ac:dyDescent="0.35">
      <c r="A52" s="84" t="s">
        <v>134</v>
      </c>
      <c r="B52" s="54" t="s">
        <v>142</v>
      </c>
      <c r="C52" s="55" t="s">
        <v>71</v>
      </c>
      <c r="D52" s="77">
        <v>244300358300</v>
      </c>
      <c r="E52" s="57" t="s">
        <v>65</v>
      </c>
      <c r="F52" s="86">
        <f t="shared" si="6"/>
        <v>13792.777119999999</v>
      </c>
      <c r="G52" s="59">
        <f t="shared" si="1"/>
        <v>43.080739999999999</v>
      </c>
      <c r="H52" s="60">
        <f t="shared" si="2"/>
        <v>13749.696379999999</v>
      </c>
      <c r="I52" s="61"/>
      <c r="J52" s="60"/>
      <c r="K52" s="69"/>
      <c r="L52" s="64"/>
      <c r="M52" s="63"/>
      <c r="N52" s="64"/>
      <c r="O52" s="69"/>
      <c r="P52" s="64"/>
      <c r="Q52" s="59"/>
      <c r="R52" s="64"/>
      <c r="S52" s="64"/>
      <c r="T52" s="59"/>
      <c r="U52" s="60"/>
      <c r="V52" s="59"/>
      <c r="W52" s="60"/>
      <c r="X52" s="59"/>
      <c r="Y52" s="60"/>
      <c r="Z52" s="69"/>
      <c r="AA52" s="66"/>
      <c r="AB52" s="63"/>
      <c r="AC52" s="64"/>
      <c r="AD52" s="69"/>
      <c r="AE52" s="64"/>
      <c r="AF52" s="69"/>
      <c r="AG52" s="64"/>
      <c r="AH52" s="69">
        <v>43.080739999999999</v>
      </c>
      <c r="AI52" s="73">
        <v>17.596360000000001</v>
      </c>
      <c r="AJ52" s="64">
        <v>1432.1000200000001</v>
      </c>
      <c r="AK52" s="64"/>
      <c r="AL52" s="69"/>
      <c r="AM52" s="64"/>
      <c r="AN52" s="69"/>
      <c r="AO52" s="64"/>
      <c r="AP52" s="69"/>
      <c r="AQ52" s="64"/>
      <c r="AR52" s="69"/>
      <c r="AS52" s="64"/>
      <c r="AT52" s="64"/>
      <c r="AU52" s="64"/>
      <c r="AV52" s="64"/>
      <c r="AW52" s="64"/>
      <c r="AX52" s="64"/>
      <c r="AY52" s="64"/>
      <c r="AZ52" s="64"/>
      <c r="BA52" s="64"/>
      <c r="BB52" s="64">
        <v>12300</v>
      </c>
      <c r="BC52" s="69"/>
      <c r="BD52" s="60"/>
      <c r="BE52" s="59"/>
      <c r="BF52" s="60"/>
      <c r="BG52" s="60"/>
      <c r="BH52" s="69"/>
      <c r="BI52" s="64"/>
      <c r="BJ52" s="64"/>
      <c r="BK52" s="64"/>
      <c r="BL52" s="69"/>
      <c r="BM52" s="64"/>
      <c r="BN52" s="64"/>
      <c r="BO52" s="64"/>
      <c r="BP52" s="64"/>
      <c r="BQ52" s="64"/>
      <c r="BR52" s="64"/>
      <c r="BS52" s="69"/>
      <c r="BT52" s="64"/>
      <c r="BU52" s="70"/>
      <c r="BV52" s="66"/>
      <c r="BW52" s="64"/>
      <c r="BX52" s="66"/>
      <c r="BY52" s="66"/>
      <c r="BZ52" s="64"/>
      <c r="CA52" s="64"/>
      <c r="CB52" s="64"/>
      <c r="CC52" s="64"/>
      <c r="CD52" s="64"/>
      <c r="CE52" s="64"/>
      <c r="CF52" s="69"/>
      <c r="CG52" s="64"/>
    </row>
    <row r="53" spans="1:85" ht="46.5" outlineLevel="1" x14ac:dyDescent="0.35">
      <c r="A53" s="84" t="s">
        <v>134</v>
      </c>
      <c r="B53" s="54" t="s">
        <v>143</v>
      </c>
      <c r="C53" s="55" t="s">
        <v>71</v>
      </c>
      <c r="D53" s="77">
        <v>244310462187</v>
      </c>
      <c r="E53" s="57" t="s">
        <v>65</v>
      </c>
      <c r="F53" s="86">
        <f t="shared" si="6"/>
        <v>209.17035999999999</v>
      </c>
      <c r="G53" s="59">
        <f t="shared" si="1"/>
        <v>0</v>
      </c>
      <c r="H53" s="60">
        <f t="shared" si="2"/>
        <v>209.17035999999999</v>
      </c>
      <c r="I53" s="61"/>
      <c r="J53" s="60"/>
      <c r="K53" s="69"/>
      <c r="L53" s="64"/>
      <c r="M53" s="63"/>
      <c r="N53" s="64"/>
      <c r="O53" s="69"/>
      <c r="P53" s="64"/>
      <c r="Q53" s="59"/>
      <c r="R53" s="64"/>
      <c r="S53" s="64"/>
      <c r="T53" s="59"/>
      <c r="U53" s="60"/>
      <c r="V53" s="59"/>
      <c r="W53" s="60"/>
      <c r="X53" s="59"/>
      <c r="Y53" s="60"/>
      <c r="Z53" s="69"/>
      <c r="AA53" s="66"/>
      <c r="AB53" s="63"/>
      <c r="AC53" s="64"/>
      <c r="AD53" s="69"/>
      <c r="AE53" s="64"/>
      <c r="AF53" s="69"/>
      <c r="AG53" s="64"/>
      <c r="AH53" s="59"/>
      <c r="AI53" s="60"/>
      <c r="AJ53" s="64">
        <v>209.17035999999999</v>
      </c>
      <c r="AK53" s="64"/>
      <c r="AL53" s="69"/>
      <c r="AM53" s="64"/>
      <c r="AN53" s="69"/>
      <c r="AO53" s="64"/>
      <c r="AP53" s="69"/>
      <c r="AQ53" s="64"/>
      <c r="AR53" s="69"/>
      <c r="AS53" s="64"/>
      <c r="AT53" s="64"/>
      <c r="AU53" s="64"/>
      <c r="AV53" s="64"/>
      <c r="AW53" s="64"/>
      <c r="AX53" s="64"/>
      <c r="AY53" s="64"/>
      <c r="AZ53" s="64"/>
      <c r="BA53" s="64"/>
      <c r="BB53" s="64"/>
      <c r="BC53" s="69"/>
      <c r="BD53" s="60"/>
      <c r="BE53" s="59"/>
      <c r="BF53" s="60"/>
      <c r="BG53" s="60"/>
      <c r="BH53" s="69"/>
      <c r="BI53" s="64"/>
      <c r="BJ53" s="64"/>
      <c r="BK53" s="64"/>
      <c r="BL53" s="69"/>
      <c r="BM53" s="64"/>
      <c r="BN53" s="64"/>
      <c r="BO53" s="64"/>
      <c r="BP53" s="64"/>
      <c r="BQ53" s="64"/>
      <c r="BR53" s="64"/>
      <c r="BS53" s="69"/>
      <c r="BT53" s="64"/>
      <c r="BU53" s="70"/>
      <c r="BV53" s="66"/>
      <c r="BW53" s="64"/>
      <c r="BX53" s="66"/>
      <c r="BY53" s="66"/>
      <c r="BZ53" s="64"/>
      <c r="CA53" s="64"/>
      <c r="CB53" s="64"/>
      <c r="CC53" s="64"/>
      <c r="CD53" s="64"/>
      <c r="CE53" s="64"/>
      <c r="CF53" s="69"/>
      <c r="CG53" s="64"/>
    </row>
    <row r="54" spans="1:85" ht="46.5" outlineLevel="1" x14ac:dyDescent="0.35">
      <c r="A54" s="84" t="s">
        <v>134</v>
      </c>
      <c r="B54" s="85" t="s">
        <v>144</v>
      </c>
      <c r="C54" s="55" t="s">
        <v>71</v>
      </c>
      <c r="D54" s="77" t="s">
        <v>145</v>
      </c>
      <c r="E54" s="57" t="s">
        <v>65</v>
      </c>
      <c r="F54" s="86">
        <f t="shared" si="6"/>
        <v>2627.8323300000002</v>
      </c>
      <c r="G54" s="59">
        <f t="shared" si="1"/>
        <v>283.25882999999999</v>
      </c>
      <c r="H54" s="60">
        <f t="shared" si="2"/>
        <v>2344.5735</v>
      </c>
      <c r="I54" s="61">
        <v>132.13111000000001</v>
      </c>
      <c r="J54" s="60">
        <v>53.969050000000003</v>
      </c>
      <c r="K54" s="69"/>
      <c r="L54" s="64"/>
      <c r="M54" s="63"/>
      <c r="N54" s="64"/>
      <c r="O54" s="69"/>
      <c r="P54" s="64"/>
      <c r="Q54" s="59"/>
      <c r="R54" s="64"/>
      <c r="S54" s="64">
        <v>544.31862000000001</v>
      </c>
      <c r="T54" s="59"/>
      <c r="U54" s="60"/>
      <c r="V54" s="59"/>
      <c r="W54" s="60"/>
      <c r="X54" s="59"/>
      <c r="Y54" s="60"/>
      <c r="Z54" s="69"/>
      <c r="AA54" s="66"/>
      <c r="AB54" s="63"/>
      <c r="AC54" s="64"/>
      <c r="AD54" s="69"/>
      <c r="AE54" s="64"/>
      <c r="AF54" s="69"/>
      <c r="AG54" s="64"/>
      <c r="AH54" s="69">
        <v>151.12772000000001</v>
      </c>
      <c r="AI54" s="73">
        <v>61.72822</v>
      </c>
      <c r="AJ54" s="64">
        <v>1587.8076100000001</v>
      </c>
      <c r="AK54" s="64"/>
      <c r="AL54" s="69"/>
      <c r="AM54" s="64"/>
      <c r="AN54" s="69"/>
      <c r="AO54" s="64"/>
      <c r="AP54" s="69"/>
      <c r="AQ54" s="64"/>
      <c r="AR54" s="69"/>
      <c r="AS54" s="64"/>
      <c r="AT54" s="64"/>
      <c r="AU54" s="64"/>
      <c r="AV54" s="64"/>
      <c r="AW54" s="64"/>
      <c r="AX54" s="64"/>
      <c r="AY54" s="64"/>
      <c r="AZ54" s="64"/>
      <c r="BA54" s="64"/>
      <c r="BB54" s="64"/>
      <c r="BC54" s="69"/>
      <c r="BD54" s="60"/>
      <c r="BE54" s="59"/>
      <c r="BF54" s="60"/>
      <c r="BG54" s="60"/>
      <c r="BH54" s="69"/>
      <c r="BI54" s="64"/>
      <c r="BJ54" s="64"/>
      <c r="BK54" s="64"/>
      <c r="BL54" s="69"/>
      <c r="BM54" s="64"/>
      <c r="BN54" s="64"/>
      <c r="BO54" s="64">
        <v>96.75</v>
      </c>
      <c r="BP54" s="64"/>
      <c r="BQ54" s="64"/>
      <c r="BR54" s="64"/>
      <c r="BS54" s="69"/>
      <c r="BT54" s="64"/>
      <c r="BU54" s="70"/>
      <c r="BV54" s="66"/>
      <c r="BW54" s="64"/>
      <c r="BX54" s="66"/>
      <c r="BY54" s="66"/>
      <c r="BZ54" s="64"/>
      <c r="CA54" s="64"/>
      <c r="CB54" s="64"/>
      <c r="CC54" s="64"/>
      <c r="CD54" s="64"/>
      <c r="CE54" s="64"/>
      <c r="CF54" s="69"/>
      <c r="CG54" s="64"/>
    </row>
    <row r="55" spans="1:85" ht="46.5" outlineLevel="1" x14ac:dyDescent="0.35">
      <c r="A55" s="84" t="s">
        <v>134</v>
      </c>
      <c r="B55" s="85" t="s">
        <v>146</v>
      </c>
      <c r="C55" s="55" t="s">
        <v>71</v>
      </c>
      <c r="D55" s="77" t="s">
        <v>147</v>
      </c>
      <c r="E55" s="57" t="s">
        <v>65</v>
      </c>
      <c r="F55" s="86">
        <f t="shared" si="6"/>
        <v>656.1</v>
      </c>
      <c r="G55" s="59">
        <f t="shared" si="1"/>
        <v>0</v>
      </c>
      <c r="H55" s="60">
        <f t="shared" si="2"/>
        <v>656.1</v>
      </c>
      <c r="I55" s="61"/>
      <c r="J55" s="60"/>
      <c r="K55" s="69"/>
      <c r="L55" s="64"/>
      <c r="M55" s="63"/>
      <c r="N55" s="64"/>
      <c r="O55" s="69"/>
      <c r="P55" s="64"/>
      <c r="Q55" s="59"/>
      <c r="R55" s="64"/>
      <c r="S55" s="64">
        <v>487.2</v>
      </c>
      <c r="T55" s="59"/>
      <c r="U55" s="60"/>
      <c r="V55" s="59"/>
      <c r="W55" s="60"/>
      <c r="X55" s="59"/>
      <c r="Y55" s="60"/>
      <c r="Z55" s="69"/>
      <c r="AA55" s="66"/>
      <c r="AB55" s="63"/>
      <c r="AC55" s="64"/>
      <c r="AD55" s="69"/>
      <c r="AE55" s="64"/>
      <c r="AF55" s="69"/>
      <c r="AG55" s="64"/>
      <c r="AH55" s="59"/>
      <c r="AI55" s="60"/>
      <c r="AJ55" s="64"/>
      <c r="AK55" s="64"/>
      <c r="AL55" s="69"/>
      <c r="AM55" s="64"/>
      <c r="AN55" s="69"/>
      <c r="AO55" s="64"/>
      <c r="AP55" s="69"/>
      <c r="AQ55" s="64"/>
      <c r="AR55" s="69"/>
      <c r="AS55" s="64"/>
      <c r="AT55" s="64"/>
      <c r="AU55" s="64"/>
      <c r="AV55" s="64"/>
      <c r="AW55" s="64"/>
      <c r="AX55" s="64"/>
      <c r="AY55" s="64"/>
      <c r="AZ55" s="64"/>
      <c r="BA55" s="64"/>
      <c r="BB55" s="64"/>
      <c r="BC55" s="69"/>
      <c r="BD55" s="60"/>
      <c r="BE55" s="59"/>
      <c r="BF55" s="60"/>
      <c r="BG55" s="60"/>
      <c r="BH55" s="69"/>
      <c r="BI55" s="64"/>
      <c r="BJ55" s="64"/>
      <c r="BK55" s="64"/>
      <c r="BL55" s="69"/>
      <c r="BM55" s="64"/>
      <c r="BN55" s="64"/>
      <c r="BO55" s="64"/>
      <c r="BP55" s="64"/>
      <c r="BQ55" s="60">
        <v>168.9</v>
      </c>
      <c r="BR55" s="64"/>
      <c r="BS55" s="69"/>
      <c r="BT55" s="64"/>
      <c r="BU55" s="70"/>
      <c r="BV55" s="66"/>
      <c r="BW55" s="64"/>
      <c r="BX55" s="66"/>
      <c r="BY55" s="66"/>
      <c r="BZ55" s="64"/>
      <c r="CA55" s="64"/>
      <c r="CB55" s="64"/>
      <c r="CC55" s="64"/>
      <c r="CD55" s="64"/>
      <c r="CE55" s="64"/>
      <c r="CF55" s="69"/>
      <c r="CG55" s="64"/>
    </row>
    <row r="56" spans="1:85" ht="46.5" outlineLevel="1" x14ac:dyDescent="0.35">
      <c r="A56" s="84" t="s">
        <v>134</v>
      </c>
      <c r="B56" s="87" t="s">
        <v>148</v>
      </c>
      <c r="C56" s="55" t="s">
        <v>71</v>
      </c>
      <c r="D56" s="77">
        <v>244402270809</v>
      </c>
      <c r="E56" s="57" t="s">
        <v>65</v>
      </c>
      <c r="F56" s="86">
        <f t="shared" si="6"/>
        <v>375.61322000000001</v>
      </c>
      <c r="G56" s="59">
        <f t="shared" si="1"/>
        <v>0</v>
      </c>
      <c r="H56" s="60">
        <f t="shared" si="2"/>
        <v>375.61322000000001</v>
      </c>
      <c r="I56" s="61"/>
      <c r="J56" s="60"/>
      <c r="K56" s="69"/>
      <c r="L56" s="64"/>
      <c r="M56" s="63"/>
      <c r="N56" s="64"/>
      <c r="O56" s="69"/>
      <c r="P56" s="64"/>
      <c r="Q56" s="59"/>
      <c r="R56" s="64"/>
      <c r="S56" s="64"/>
      <c r="T56" s="59"/>
      <c r="U56" s="60"/>
      <c r="V56" s="59"/>
      <c r="W56" s="60"/>
      <c r="X56" s="59"/>
      <c r="Y56" s="60"/>
      <c r="Z56" s="69"/>
      <c r="AA56" s="66"/>
      <c r="AB56" s="63"/>
      <c r="AC56" s="64"/>
      <c r="AD56" s="69"/>
      <c r="AE56" s="64"/>
      <c r="AF56" s="69"/>
      <c r="AG56" s="64"/>
      <c r="AH56" s="59"/>
      <c r="AI56" s="60"/>
      <c r="AJ56" s="64"/>
      <c r="AK56" s="64"/>
      <c r="AL56" s="69"/>
      <c r="AM56" s="64"/>
      <c r="AN56" s="69"/>
      <c r="AO56" s="64"/>
      <c r="AP56" s="69"/>
      <c r="AQ56" s="64"/>
      <c r="AR56" s="69"/>
      <c r="AS56" s="64"/>
      <c r="AT56" s="64"/>
      <c r="AU56" s="64"/>
      <c r="AV56" s="64"/>
      <c r="AW56" s="64"/>
      <c r="AX56" s="64"/>
      <c r="AY56" s="64"/>
      <c r="AZ56" s="64"/>
      <c r="BA56" s="64"/>
      <c r="BB56" s="64"/>
      <c r="BC56" s="69"/>
      <c r="BD56" s="60"/>
      <c r="BE56" s="59"/>
      <c r="BF56" s="60"/>
      <c r="BG56" s="60"/>
      <c r="BH56" s="69"/>
      <c r="BI56" s="64"/>
      <c r="BJ56" s="64"/>
      <c r="BK56" s="64"/>
      <c r="BL56" s="69"/>
      <c r="BM56" s="64"/>
      <c r="BN56" s="64"/>
      <c r="BO56" s="64">
        <v>375.61322000000001</v>
      </c>
      <c r="BP56" s="64"/>
      <c r="BQ56" s="64"/>
      <c r="BR56" s="64"/>
      <c r="BS56" s="69"/>
      <c r="BT56" s="64"/>
      <c r="BU56" s="70"/>
      <c r="BV56" s="66"/>
      <c r="BW56" s="64"/>
      <c r="BX56" s="66"/>
      <c r="BY56" s="66"/>
      <c r="BZ56" s="64"/>
      <c r="CA56" s="64"/>
      <c r="CB56" s="64"/>
      <c r="CC56" s="64"/>
      <c r="CD56" s="64"/>
      <c r="CE56" s="64"/>
      <c r="CF56" s="69"/>
      <c r="CG56" s="64"/>
    </row>
    <row r="57" spans="1:85" ht="69.75" outlineLevel="1" x14ac:dyDescent="0.35">
      <c r="A57" s="84" t="s">
        <v>149</v>
      </c>
      <c r="B57" s="85" t="s">
        <v>150</v>
      </c>
      <c r="C57" s="55" t="s">
        <v>113</v>
      </c>
      <c r="D57" s="77" t="s">
        <v>151</v>
      </c>
      <c r="E57" s="57" t="s">
        <v>65</v>
      </c>
      <c r="F57" s="86">
        <f t="shared" si="6"/>
        <v>2258.4200599999999</v>
      </c>
      <c r="G57" s="59">
        <f t="shared" si="1"/>
        <v>804.48325999999997</v>
      </c>
      <c r="H57" s="60">
        <f t="shared" si="2"/>
        <v>1453.9367999999999</v>
      </c>
      <c r="I57" s="61"/>
      <c r="J57" s="60"/>
      <c r="K57" s="69">
        <v>804.48325999999997</v>
      </c>
      <c r="L57" s="64">
        <v>328.59174000000002</v>
      </c>
      <c r="M57" s="63"/>
      <c r="N57" s="64"/>
      <c r="O57" s="69"/>
      <c r="P57" s="64"/>
      <c r="Q57" s="59"/>
      <c r="R57" s="64"/>
      <c r="S57" s="64">
        <v>610.09505999999999</v>
      </c>
      <c r="T57" s="59"/>
      <c r="U57" s="60"/>
      <c r="V57" s="59"/>
      <c r="W57" s="60"/>
      <c r="X57" s="59"/>
      <c r="Y57" s="60"/>
      <c r="Z57" s="69"/>
      <c r="AA57" s="66"/>
      <c r="AB57" s="63"/>
      <c r="AC57" s="64"/>
      <c r="AD57" s="69"/>
      <c r="AE57" s="64"/>
      <c r="AF57" s="69"/>
      <c r="AG57" s="64"/>
      <c r="AH57" s="59"/>
      <c r="AI57" s="60"/>
      <c r="AJ57" s="64"/>
      <c r="AK57" s="64"/>
      <c r="AL57" s="69"/>
      <c r="AM57" s="64"/>
      <c r="AN57" s="69"/>
      <c r="AO57" s="64"/>
      <c r="AP57" s="69"/>
      <c r="AQ57" s="64"/>
      <c r="AR57" s="69"/>
      <c r="AS57" s="64"/>
      <c r="AT57" s="64"/>
      <c r="AU57" s="64"/>
      <c r="AV57" s="64"/>
      <c r="AW57" s="64"/>
      <c r="AX57" s="64"/>
      <c r="AY57" s="64"/>
      <c r="AZ57" s="64"/>
      <c r="BA57" s="64"/>
      <c r="BB57" s="64"/>
      <c r="BC57" s="69"/>
      <c r="BD57" s="60"/>
      <c r="BE57" s="59"/>
      <c r="BF57" s="60"/>
      <c r="BG57" s="60"/>
      <c r="BH57" s="69"/>
      <c r="BI57" s="64"/>
      <c r="BJ57" s="64"/>
      <c r="BK57" s="64"/>
      <c r="BL57" s="69"/>
      <c r="BM57" s="64"/>
      <c r="BN57" s="64"/>
      <c r="BO57" s="64">
        <v>515.25</v>
      </c>
      <c r="BP57" s="64"/>
      <c r="BQ57" s="64"/>
      <c r="BR57" s="64"/>
      <c r="BS57" s="69"/>
      <c r="BT57" s="64"/>
      <c r="BU57" s="70"/>
      <c r="BV57" s="66"/>
      <c r="BW57" s="64"/>
      <c r="BX57" s="66"/>
      <c r="BY57" s="66"/>
      <c r="BZ57" s="64"/>
      <c r="CA57" s="64"/>
      <c r="CB57" s="64"/>
      <c r="CC57" s="64"/>
      <c r="CD57" s="64"/>
      <c r="CE57" s="64"/>
      <c r="CF57" s="69"/>
      <c r="CG57" s="64"/>
    </row>
    <row r="58" spans="1:85" outlineLevel="1" x14ac:dyDescent="0.35">
      <c r="A58" s="84" t="s">
        <v>152</v>
      </c>
      <c r="B58" s="88" t="s">
        <v>153</v>
      </c>
      <c r="C58" s="55" t="s">
        <v>113</v>
      </c>
      <c r="D58" s="77" t="s">
        <v>154</v>
      </c>
      <c r="E58" s="57" t="s">
        <v>121</v>
      </c>
      <c r="F58" s="86">
        <f t="shared" si="6"/>
        <v>18061.765899999999</v>
      </c>
      <c r="G58" s="59">
        <f t="shared" si="1"/>
        <v>5957.8410800000001</v>
      </c>
      <c r="H58" s="60">
        <f t="shared" si="2"/>
        <v>12103.924819999998</v>
      </c>
      <c r="I58" s="61">
        <v>1357.2266299999999</v>
      </c>
      <c r="J58" s="60">
        <v>554.36017000000004</v>
      </c>
      <c r="K58" s="69">
        <v>4600.61445</v>
      </c>
      <c r="L58" s="64">
        <v>1879.1242099999999</v>
      </c>
      <c r="M58" s="63"/>
      <c r="N58" s="64"/>
      <c r="O58" s="69"/>
      <c r="P58" s="64"/>
      <c r="Q58" s="59"/>
      <c r="R58" s="64"/>
      <c r="S58" s="64">
        <v>7484.2318299999997</v>
      </c>
      <c r="T58" s="59"/>
      <c r="U58" s="60"/>
      <c r="V58" s="59"/>
      <c r="W58" s="60"/>
      <c r="X58" s="59"/>
      <c r="Y58" s="60"/>
      <c r="Z58" s="69"/>
      <c r="AA58" s="66"/>
      <c r="AB58" s="63"/>
      <c r="AC58" s="64"/>
      <c r="AD58" s="69"/>
      <c r="AE58" s="64"/>
      <c r="AF58" s="69"/>
      <c r="AG58" s="64"/>
      <c r="AH58" s="59"/>
      <c r="AI58" s="60"/>
      <c r="AJ58" s="64"/>
      <c r="AK58" s="64"/>
      <c r="AL58" s="69"/>
      <c r="AM58" s="64"/>
      <c r="AN58" s="69"/>
      <c r="AO58" s="64"/>
      <c r="AP58" s="69"/>
      <c r="AQ58" s="64"/>
      <c r="AR58" s="69"/>
      <c r="AS58" s="64"/>
      <c r="AT58" s="64"/>
      <c r="AU58" s="64"/>
      <c r="AV58" s="64"/>
      <c r="AW58" s="64"/>
      <c r="AX58" s="64"/>
      <c r="AY58" s="64"/>
      <c r="AZ58" s="64"/>
      <c r="BA58" s="64"/>
      <c r="BB58" s="64"/>
      <c r="BC58" s="69"/>
      <c r="BD58" s="60"/>
      <c r="BE58" s="59"/>
      <c r="BF58" s="60"/>
      <c r="BG58" s="60"/>
      <c r="BH58" s="69"/>
      <c r="BI58" s="64"/>
      <c r="BJ58" s="64"/>
      <c r="BK58" s="64"/>
      <c r="BL58" s="69"/>
      <c r="BM58" s="64"/>
      <c r="BN58" s="64"/>
      <c r="BO58" s="64">
        <v>2000</v>
      </c>
      <c r="BP58" s="64"/>
      <c r="BQ58" s="64"/>
      <c r="BR58" s="64"/>
      <c r="BS58" s="69"/>
      <c r="BT58" s="64"/>
      <c r="BU58" s="70"/>
      <c r="BV58" s="66"/>
      <c r="BW58" s="64"/>
      <c r="BX58" s="66"/>
      <c r="BY58" s="66"/>
      <c r="BZ58" s="64"/>
      <c r="CA58" s="64"/>
      <c r="CB58" s="64"/>
      <c r="CC58" s="64"/>
      <c r="CD58" s="64">
        <v>186.20860999999999</v>
      </c>
      <c r="CE58" s="64"/>
      <c r="CF58" s="69"/>
      <c r="CG58" s="64"/>
    </row>
    <row r="59" spans="1:85" outlineLevel="1" x14ac:dyDescent="0.35">
      <c r="A59" s="53" t="s">
        <v>155</v>
      </c>
      <c r="B59" s="88" t="s">
        <v>156</v>
      </c>
      <c r="C59" s="55" t="s">
        <v>113</v>
      </c>
      <c r="D59" s="77" t="s">
        <v>157</v>
      </c>
      <c r="E59" s="57" t="s">
        <v>65</v>
      </c>
      <c r="F59" s="86">
        <f t="shared" si="6"/>
        <v>1038.4908800000001</v>
      </c>
      <c r="G59" s="59">
        <f t="shared" si="1"/>
        <v>306.99081000000001</v>
      </c>
      <c r="H59" s="60">
        <f t="shared" si="2"/>
        <v>731.50007000000005</v>
      </c>
      <c r="I59" s="61"/>
      <c r="J59" s="60"/>
      <c r="K59" s="69">
        <v>306.99081000000001</v>
      </c>
      <c r="L59" s="64">
        <v>125.39061</v>
      </c>
      <c r="M59" s="63"/>
      <c r="N59" s="64"/>
      <c r="O59" s="69"/>
      <c r="P59" s="64"/>
      <c r="Q59" s="59"/>
      <c r="R59" s="60"/>
      <c r="S59" s="64">
        <v>499.40946000000002</v>
      </c>
      <c r="T59" s="59"/>
      <c r="U59" s="60"/>
      <c r="V59" s="59"/>
      <c r="W59" s="60"/>
      <c r="X59" s="59"/>
      <c r="Y59" s="60"/>
      <c r="Z59" s="69"/>
      <c r="AA59" s="66"/>
      <c r="AB59" s="63"/>
      <c r="AC59" s="64"/>
      <c r="AD59" s="69"/>
      <c r="AE59" s="64"/>
      <c r="AF59" s="69"/>
      <c r="AG59" s="64"/>
      <c r="AH59" s="59"/>
      <c r="AI59" s="60"/>
      <c r="AJ59" s="64"/>
      <c r="AK59" s="64"/>
      <c r="AL59" s="59"/>
      <c r="AM59" s="60"/>
      <c r="AN59" s="59"/>
      <c r="AO59" s="60"/>
      <c r="AP59" s="59"/>
      <c r="AQ59" s="60"/>
      <c r="AR59" s="69"/>
      <c r="AS59" s="64"/>
      <c r="AT59" s="60"/>
      <c r="AU59" s="64"/>
      <c r="AV59" s="64"/>
      <c r="AW59" s="64"/>
      <c r="AX59" s="64"/>
      <c r="AY59" s="64"/>
      <c r="AZ59" s="64"/>
      <c r="BA59" s="64"/>
      <c r="BB59" s="64"/>
      <c r="BC59" s="69"/>
      <c r="BD59" s="60"/>
      <c r="BE59" s="59"/>
      <c r="BF59" s="60"/>
      <c r="BG59" s="60"/>
      <c r="BH59" s="69"/>
      <c r="BI59" s="64"/>
      <c r="BJ59" s="64"/>
      <c r="BK59" s="64"/>
      <c r="BL59" s="69"/>
      <c r="BM59" s="64"/>
      <c r="BN59" s="64"/>
      <c r="BO59" s="64">
        <v>106.7</v>
      </c>
      <c r="BP59" s="64"/>
      <c r="BQ59" s="64"/>
      <c r="BR59" s="64"/>
      <c r="BS59" s="69"/>
      <c r="BT59" s="64"/>
      <c r="BU59" s="70"/>
      <c r="BV59" s="66"/>
      <c r="BW59" s="64"/>
      <c r="BX59" s="66"/>
      <c r="BY59" s="66"/>
      <c r="BZ59" s="64"/>
      <c r="CA59" s="64"/>
      <c r="CB59" s="60"/>
      <c r="CC59" s="60"/>
      <c r="CD59" s="64"/>
      <c r="CE59" s="64"/>
      <c r="CF59" s="69"/>
      <c r="CG59" s="64"/>
    </row>
    <row r="60" spans="1:85" s="78" customFormat="1" ht="22.5" x14ac:dyDescent="0.3">
      <c r="A60" s="89" t="s">
        <v>158</v>
      </c>
      <c r="B60" s="90"/>
      <c r="C60" s="80" t="s">
        <v>133</v>
      </c>
      <c r="D60" s="81"/>
      <c r="E60" s="81"/>
      <c r="F60" s="91">
        <f t="shared" ref="F60:AK60" si="7">SUBTOTAL(9,F48:F59)</f>
        <v>46858.891299999988</v>
      </c>
      <c r="G60" s="91">
        <f t="shared" si="7"/>
        <v>11702.474149999998</v>
      </c>
      <c r="H60" s="91">
        <f t="shared" si="7"/>
        <v>35156.417149999994</v>
      </c>
      <c r="I60" s="91">
        <f t="shared" si="7"/>
        <v>1489.3577399999999</v>
      </c>
      <c r="J60" s="91">
        <f t="shared" si="7"/>
        <v>608.32922000000008</v>
      </c>
      <c r="K60" s="91">
        <f t="shared" si="7"/>
        <v>5832.7610000000004</v>
      </c>
      <c r="L60" s="91">
        <f t="shared" si="7"/>
        <v>2382.3953299999998</v>
      </c>
      <c r="M60" s="91">
        <f t="shared" si="7"/>
        <v>0</v>
      </c>
      <c r="N60" s="91">
        <f t="shared" si="7"/>
        <v>0</v>
      </c>
      <c r="O60" s="91">
        <f t="shared" si="7"/>
        <v>0</v>
      </c>
      <c r="P60" s="91">
        <f t="shared" si="7"/>
        <v>0</v>
      </c>
      <c r="Q60" s="91">
        <f t="shared" si="7"/>
        <v>0</v>
      </c>
      <c r="R60" s="91">
        <f t="shared" si="7"/>
        <v>0</v>
      </c>
      <c r="S60" s="91">
        <f t="shared" si="7"/>
        <v>9885.6212200000009</v>
      </c>
      <c r="T60" s="91">
        <f t="shared" si="7"/>
        <v>0</v>
      </c>
      <c r="U60" s="91">
        <f t="shared" si="7"/>
        <v>0</v>
      </c>
      <c r="V60" s="91">
        <f t="shared" si="7"/>
        <v>0</v>
      </c>
      <c r="W60" s="91">
        <f t="shared" si="7"/>
        <v>0</v>
      </c>
      <c r="X60" s="91">
        <f t="shared" si="7"/>
        <v>0</v>
      </c>
      <c r="Y60" s="91">
        <f t="shared" si="7"/>
        <v>0</v>
      </c>
      <c r="Z60" s="91">
        <f t="shared" si="7"/>
        <v>0</v>
      </c>
      <c r="AA60" s="91">
        <f t="shared" si="7"/>
        <v>0</v>
      </c>
      <c r="AB60" s="91">
        <f t="shared" si="7"/>
        <v>0</v>
      </c>
      <c r="AC60" s="91">
        <f t="shared" si="7"/>
        <v>0</v>
      </c>
      <c r="AD60" s="91">
        <f t="shared" si="7"/>
        <v>0</v>
      </c>
      <c r="AE60" s="91">
        <f t="shared" si="7"/>
        <v>0</v>
      </c>
      <c r="AF60" s="91">
        <f t="shared" si="7"/>
        <v>0</v>
      </c>
      <c r="AG60" s="91">
        <f t="shared" si="7"/>
        <v>0</v>
      </c>
      <c r="AH60" s="91">
        <f t="shared" si="7"/>
        <v>478.84429999999998</v>
      </c>
      <c r="AI60" s="91">
        <f t="shared" si="7"/>
        <v>195.58428999999998</v>
      </c>
      <c r="AJ60" s="91">
        <f t="shared" si="7"/>
        <v>4128.5763699999998</v>
      </c>
      <c r="AK60" s="91">
        <f t="shared" si="7"/>
        <v>0</v>
      </c>
      <c r="AL60" s="91">
        <f t="shared" ref="AL60:BQ60" si="8">SUBTOTAL(9,AL48:AL59)</f>
        <v>0</v>
      </c>
      <c r="AM60" s="91">
        <f t="shared" si="8"/>
        <v>0</v>
      </c>
      <c r="AN60" s="91">
        <f t="shared" si="8"/>
        <v>0</v>
      </c>
      <c r="AO60" s="91">
        <f t="shared" si="8"/>
        <v>0</v>
      </c>
      <c r="AP60" s="91">
        <f t="shared" si="8"/>
        <v>3901.5111099999999</v>
      </c>
      <c r="AQ60" s="91">
        <f t="shared" si="8"/>
        <v>2098.4888900000001</v>
      </c>
      <c r="AR60" s="91">
        <f t="shared" si="8"/>
        <v>0</v>
      </c>
      <c r="AS60" s="91">
        <f t="shared" si="8"/>
        <v>0</v>
      </c>
      <c r="AT60" s="91">
        <f t="shared" si="8"/>
        <v>0</v>
      </c>
      <c r="AU60" s="91">
        <f t="shared" si="8"/>
        <v>0</v>
      </c>
      <c r="AV60" s="91">
        <f t="shared" si="8"/>
        <v>0</v>
      </c>
      <c r="AW60" s="91">
        <f t="shared" si="8"/>
        <v>0</v>
      </c>
      <c r="AX60" s="91">
        <f t="shared" si="8"/>
        <v>0</v>
      </c>
      <c r="AY60" s="91">
        <f t="shared" si="8"/>
        <v>0</v>
      </c>
      <c r="AZ60" s="91">
        <f t="shared" si="8"/>
        <v>0</v>
      </c>
      <c r="BA60" s="91">
        <f t="shared" si="8"/>
        <v>0</v>
      </c>
      <c r="BB60" s="91">
        <f t="shared" si="8"/>
        <v>12300</v>
      </c>
      <c r="BC60" s="91">
        <f t="shared" si="8"/>
        <v>0</v>
      </c>
      <c r="BD60" s="91">
        <f t="shared" si="8"/>
        <v>0</v>
      </c>
      <c r="BE60" s="91">
        <f t="shared" si="8"/>
        <v>0</v>
      </c>
      <c r="BF60" s="91">
        <f t="shared" si="8"/>
        <v>0</v>
      </c>
      <c r="BG60" s="91">
        <f t="shared" si="8"/>
        <v>0</v>
      </c>
      <c r="BH60" s="91">
        <f t="shared" si="8"/>
        <v>0</v>
      </c>
      <c r="BI60" s="91">
        <f t="shared" si="8"/>
        <v>0</v>
      </c>
      <c r="BJ60" s="91">
        <f t="shared" si="8"/>
        <v>0</v>
      </c>
      <c r="BK60" s="91">
        <f t="shared" si="8"/>
        <v>0</v>
      </c>
      <c r="BL60" s="91">
        <f>SUBTOTAL(9,BL48:BL59)</f>
        <v>0</v>
      </c>
      <c r="BM60" s="91">
        <f>SUBTOTAL(9,BM48:BM59)</f>
        <v>0</v>
      </c>
      <c r="BN60" s="91">
        <f t="shared" si="8"/>
        <v>0</v>
      </c>
      <c r="BO60" s="91">
        <f t="shared" si="8"/>
        <v>3094.31322</v>
      </c>
      <c r="BP60" s="91">
        <f t="shared" si="8"/>
        <v>0</v>
      </c>
      <c r="BQ60" s="91">
        <f t="shared" si="8"/>
        <v>276.89999999999998</v>
      </c>
      <c r="BR60" s="91">
        <f t="shared" ref="BR60:CG60" si="9">SUBTOTAL(9,BR48:BR59)</f>
        <v>0</v>
      </c>
      <c r="BS60" s="91">
        <f t="shared" si="9"/>
        <v>0</v>
      </c>
      <c r="BT60" s="91">
        <f t="shared" si="9"/>
        <v>0</v>
      </c>
      <c r="BU60" s="91">
        <f t="shared" si="9"/>
        <v>0</v>
      </c>
      <c r="BV60" s="91">
        <f t="shared" si="9"/>
        <v>0</v>
      </c>
      <c r="BW60" s="91">
        <f t="shared" si="9"/>
        <v>0</v>
      </c>
      <c r="BX60" s="91">
        <f t="shared" si="9"/>
        <v>0</v>
      </c>
      <c r="BY60" s="91">
        <f t="shared" si="9"/>
        <v>0</v>
      </c>
      <c r="BZ60" s="91">
        <f t="shared" si="9"/>
        <v>0</v>
      </c>
      <c r="CA60" s="91">
        <f t="shared" si="9"/>
        <v>0</v>
      </c>
      <c r="CB60" s="91">
        <f t="shared" si="9"/>
        <v>0</v>
      </c>
      <c r="CC60" s="91">
        <f t="shared" si="9"/>
        <v>0</v>
      </c>
      <c r="CD60" s="91">
        <f t="shared" si="9"/>
        <v>186.20860999999999</v>
      </c>
      <c r="CE60" s="91">
        <f t="shared" si="9"/>
        <v>0</v>
      </c>
      <c r="CF60" s="91">
        <f t="shared" si="9"/>
        <v>0</v>
      </c>
      <c r="CG60" s="91">
        <f t="shared" si="9"/>
        <v>0</v>
      </c>
    </row>
    <row r="61" spans="1:85" ht="93" outlineLevel="1" x14ac:dyDescent="0.35">
      <c r="A61" s="92" t="s">
        <v>159</v>
      </c>
      <c r="B61" s="54" t="s">
        <v>212</v>
      </c>
      <c r="C61" s="55" t="s">
        <v>64</v>
      </c>
      <c r="D61" s="77">
        <v>240300025342</v>
      </c>
      <c r="E61" s="57" t="s">
        <v>65</v>
      </c>
      <c r="F61" s="86">
        <f t="shared" ref="F61:F88" si="10">G61+H61</f>
        <v>15086.279</v>
      </c>
      <c r="G61" s="59">
        <f t="shared" si="1"/>
        <v>0</v>
      </c>
      <c r="H61" s="60">
        <f t="shared" si="2"/>
        <v>15086.279</v>
      </c>
      <c r="I61" s="61"/>
      <c r="J61" s="60"/>
      <c r="K61" s="69"/>
      <c r="L61" s="64"/>
      <c r="M61" s="63"/>
      <c r="N61" s="64"/>
      <c r="O61" s="69"/>
      <c r="P61" s="64"/>
      <c r="Q61" s="59"/>
      <c r="R61" s="60"/>
      <c r="S61" s="64"/>
      <c r="T61" s="59"/>
      <c r="U61" s="60"/>
      <c r="V61" s="59"/>
      <c r="W61" s="60"/>
      <c r="X61" s="59"/>
      <c r="Y61" s="60"/>
      <c r="Z61" s="69"/>
      <c r="AA61" s="66"/>
      <c r="AB61" s="63"/>
      <c r="AC61" s="64"/>
      <c r="AD61" s="69"/>
      <c r="AE61" s="64"/>
      <c r="AF61" s="69"/>
      <c r="AG61" s="64"/>
      <c r="AH61" s="59"/>
      <c r="AI61" s="60"/>
      <c r="AJ61" s="64"/>
      <c r="AK61" s="64"/>
      <c r="AL61" s="59"/>
      <c r="AM61" s="60"/>
      <c r="AN61" s="59"/>
      <c r="AO61" s="60"/>
      <c r="AP61" s="59"/>
      <c r="AQ61" s="60"/>
      <c r="AR61" s="69"/>
      <c r="AS61" s="64"/>
      <c r="AT61" s="60"/>
      <c r="AU61" s="64"/>
      <c r="AV61" s="64"/>
      <c r="AW61" s="64"/>
      <c r="AX61" s="64"/>
      <c r="AY61" s="64"/>
      <c r="AZ61" s="64"/>
      <c r="BA61" s="64"/>
      <c r="BB61" s="64"/>
      <c r="BC61" s="69"/>
      <c r="BD61" s="60"/>
      <c r="BE61" s="59"/>
      <c r="BF61" s="60"/>
      <c r="BG61" s="60"/>
      <c r="BH61" s="69"/>
      <c r="BI61" s="64"/>
      <c r="BJ61" s="64"/>
      <c r="BK61" s="60"/>
      <c r="BL61" s="69"/>
      <c r="BM61" s="64"/>
      <c r="BN61" s="60">
        <v>15086.279</v>
      </c>
      <c r="BO61" s="64"/>
      <c r="BP61" s="64"/>
      <c r="BQ61" s="64"/>
      <c r="BR61" s="64"/>
      <c r="BS61" s="69"/>
      <c r="BT61" s="64"/>
      <c r="BU61" s="70"/>
      <c r="BV61" s="66"/>
      <c r="BW61" s="64"/>
      <c r="BX61" s="66"/>
      <c r="BY61" s="66"/>
      <c r="BZ61" s="64"/>
      <c r="CA61" s="64"/>
      <c r="CB61" s="60"/>
      <c r="CC61" s="60"/>
      <c r="CD61" s="64"/>
      <c r="CE61" s="64"/>
      <c r="CF61" s="69"/>
      <c r="CG61" s="64"/>
    </row>
    <row r="62" spans="1:85" ht="46.5" outlineLevel="1" x14ac:dyDescent="0.35">
      <c r="A62" s="92" t="s">
        <v>159</v>
      </c>
      <c r="B62" s="71" t="s">
        <v>160</v>
      </c>
      <c r="C62" s="55" t="s">
        <v>71</v>
      </c>
      <c r="D62" s="93" t="s">
        <v>161</v>
      </c>
      <c r="E62" s="57" t="s">
        <v>65</v>
      </c>
      <c r="F62" s="86">
        <f t="shared" si="10"/>
        <v>1481.0045600000001</v>
      </c>
      <c r="G62" s="59">
        <f t="shared" si="1"/>
        <v>195.09129999999999</v>
      </c>
      <c r="H62" s="60">
        <f t="shared" si="2"/>
        <v>1285.91326</v>
      </c>
      <c r="I62" s="61"/>
      <c r="J62" s="60"/>
      <c r="K62" s="69"/>
      <c r="L62" s="60"/>
      <c r="M62" s="61"/>
      <c r="N62" s="60"/>
      <c r="O62" s="69"/>
      <c r="P62" s="60"/>
      <c r="Q62" s="59"/>
      <c r="R62" s="60"/>
      <c r="S62" s="60"/>
      <c r="T62" s="59"/>
      <c r="U62" s="60"/>
      <c r="V62" s="59"/>
      <c r="W62" s="60"/>
      <c r="X62" s="59"/>
      <c r="Y62" s="60"/>
      <c r="Z62" s="59"/>
      <c r="AA62" s="62"/>
      <c r="AB62" s="63"/>
      <c r="AC62" s="64"/>
      <c r="AD62" s="59"/>
      <c r="AE62" s="60"/>
      <c r="AF62" s="59"/>
      <c r="AG62" s="60"/>
      <c r="AH62" s="69">
        <v>195.09129999999999</v>
      </c>
      <c r="AI62" s="73">
        <v>79.685180000000003</v>
      </c>
      <c r="AJ62" s="60">
        <v>1206.2280800000001</v>
      </c>
      <c r="AK62" s="60"/>
      <c r="AL62" s="59"/>
      <c r="AM62" s="60"/>
      <c r="AN62" s="59"/>
      <c r="AO62" s="60"/>
      <c r="AP62" s="59"/>
      <c r="AQ62" s="60"/>
      <c r="AR62" s="69"/>
      <c r="AS62" s="64"/>
      <c r="AT62" s="60"/>
      <c r="AU62" s="60"/>
      <c r="AV62" s="60"/>
      <c r="AW62" s="64"/>
      <c r="AX62" s="64"/>
      <c r="AY62" s="64"/>
      <c r="AZ62" s="64"/>
      <c r="BA62" s="64"/>
      <c r="BB62" s="64"/>
      <c r="BC62" s="69"/>
      <c r="BD62" s="60"/>
      <c r="BE62" s="59"/>
      <c r="BF62" s="60"/>
      <c r="BG62" s="60"/>
      <c r="BH62" s="59"/>
      <c r="BI62" s="60"/>
      <c r="BJ62" s="60"/>
      <c r="BK62" s="60"/>
      <c r="BL62" s="59"/>
      <c r="BM62" s="60"/>
      <c r="BN62" s="60"/>
      <c r="BO62" s="60"/>
      <c r="BP62" s="60"/>
      <c r="BQ62" s="60"/>
      <c r="BR62" s="60"/>
      <c r="BS62" s="59"/>
      <c r="BT62" s="60"/>
      <c r="BU62" s="70"/>
      <c r="BV62" s="66"/>
      <c r="BW62" s="64"/>
      <c r="BX62" s="66"/>
      <c r="BY62" s="66"/>
      <c r="BZ62" s="60"/>
      <c r="CA62" s="60"/>
      <c r="CB62" s="60"/>
      <c r="CC62" s="60"/>
      <c r="CD62" s="64"/>
      <c r="CE62" s="64"/>
      <c r="CF62" s="59"/>
      <c r="CG62" s="60"/>
    </row>
    <row r="63" spans="1:85" ht="46.5" outlineLevel="1" x14ac:dyDescent="0.35">
      <c r="A63" s="92" t="s">
        <v>159</v>
      </c>
      <c r="B63" s="54" t="s">
        <v>162</v>
      </c>
      <c r="C63" s="55" t="s">
        <v>71</v>
      </c>
      <c r="D63" s="77" t="s">
        <v>163</v>
      </c>
      <c r="E63" s="57" t="s">
        <v>65</v>
      </c>
      <c r="F63" s="86">
        <f t="shared" si="10"/>
        <v>818.89871999999991</v>
      </c>
      <c r="G63" s="59">
        <f t="shared" si="1"/>
        <v>662.06890999999996</v>
      </c>
      <c r="H63" s="60">
        <f t="shared" si="2"/>
        <v>156.82981000000001</v>
      </c>
      <c r="I63" s="61">
        <v>108.61624999999999</v>
      </c>
      <c r="J63" s="60">
        <v>44.36439</v>
      </c>
      <c r="K63" s="69">
        <v>52.774099999999997</v>
      </c>
      <c r="L63" s="64">
        <v>21.555620000000001</v>
      </c>
      <c r="M63" s="63"/>
      <c r="N63" s="64"/>
      <c r="O63" s="69"/>
      <c r="P63" s="64"/>
      <c r="Q63" s="59"/>
      <c r="R63" s="60"/>
      <c r="S63" s="64">
        <v>85.852360000000004</v>
      </c>
      <c r="T63" s="59">
        <v>500.67856</v>
      </c>
      <c r="U63" s="60">
        <v>5.0574399999999997</v>
      </c>
      <c r="V63" s="59"/>
      <c r="W63" s="60"/>
      <c r="X63" s="59"/>
      <c r="Y63" s="60"/>
      <c r="Z63" s="69"/>
      <c r="AA63" s="66"/>
      <c r="AB63" s="63"/>
      <c r="AC63" s="64"/>
      <c r="AD63" s="69"/>
      <c r="AE63" s="64"/>
      <c r="AF63" s="69"/>
      <c r="AG63" s="64"/>
      <c r="AH63" s="59"/>
      <c r="AI63" s="60"/>
      <c r="AJ63" s="64"/>
      <c r="AK63" s="64"/>
      <c r="AL63" s="59"/>
      <c r="AM63" s="60"/>
      <c r="AN63" s="59"/>
      <c r="AO63" s="60"/>
      <c r="AP63" s="59"/>
      <c r="AQ63" s="60"/>
      <c r="AR63" s="69"/>
      <c r="AS63" s="64"/>
      <c r="AT63" s="60"/>
      <c r="AU63" s="64"/>
      <c r="AV63" s="64"/>
      <c r="AW63" s="64"/>
      <c r="AX63" s="64"/>
      <c r="AY63" s="64"/>
      <c r="AZ63" s="64"/>
      <c r="BA63" s="64"/>
      <c r="BB63" s="64"/>
      <c r="BC63" s="69"/>
      <c r="BD63" s="60"/>
      <c r="BE63" s="59"/>
      <c r="BF63" s="60"/>
      <c r="BG63" s="60"/>
      <c r="BH63" s="69"/>
      <c r="BI63" s="64"/>
      <c r="BJ63" s="64"/>
      <c r="BK63" s="60"/>
      <c r="BL63" s="69"/>
      <c r="BM63" s="64"/>
      <c r="BN63" s="60"/>
      <c r="BO63" s="64"/>
      <c r="BP63" s="64"/>
      <c r="BQ63" s="64"/>
      <c r="BR63" s="64"/>
      <c r="BS63" s="69"/>
      <c r="BT63" s="64"/>
      <c r="BU63" s="70"/>
      <c r="BV63" s="66"/>
      <c r="BW63" s="64"/>
      <c r="BX63" s="66"/>
      <c r="BY63" s="66"/>
      <c r="BZ63" s="64"/>
      <c r="CA63" s="64"/>
      <c r="CB63" s="60"/>
      <c r="CC63" s="60"/>
      <c r="CD63" s="64"/>
      <c r="CE63" s="64"/>
      <c r="CF63" s="69"/>
      <c r="CG63" s="64"/>
    </row>
    <row r="64" spans="1:85" ht="46.5" outlineLevel="1" x14ac:dyDescent="0.35">
      <c r="A64" s="92" t="s">
        <v>159</v>
      </c>
      <c r="B64" s="71" t="s">
        <v>164</v>
      </c>
      <c r="C64" s="55" t="s">
        <v>71</v>
      </c>
      <c r="D64" s="77">
        <v>240301026807</v>
      </c>
      <c r="E64" s="57" t="s">
        <v>65</v>
      </c>
      <c r="F64" s="86">
        <f t="shared" si="10"/>
        <v>4308.7944100000004</v>
      </c>
      <c r="G64" s="59">
        <f t="shared" si="1"/>
        <v>3218.7801199999999</v>
      </c>
      <c r="H64" s="60">
        <f t="shared" si="2"/>
        <v>1090.0142900000001</v>
      </c>
      <c r="I64" s="61"/>
      <c r="J64" s="60"/>
      <c r="K64" s="69">
        <v>634.65347999999994</v>
      </c>
      <c r="L64" s="64">
        <v>259.22465999999997</v>
      </c>
      <c r="M64" s="63">
        <v>72.486090000000004</v>
      </c>
      <c r="N64" s="64">
        <v>29.606999999999999</v>
      </c>
      <c r="O64" s="69"/>
      <c r="P64" s="64"/>
      <c r="Q64" s="59"/>
      <c r="R64" s="60"/>
      <c r="S64" s="64">
        <v>775.81218000000001</v>
      </c>
      <c r="T64" s="59">
        <v>2252.0625500000001</v>
      </c>
      <c r="U64" s="60">
        <v>22.748449999999998</v>
      </c>
      <c r="V64" s="59">
        <v>259.57799999999997</v>
      </c>
      <c r="W64" s="60">
        <v>2.6219999999999999</v>
      </c>
      <c r="X64" s="59"/>
      <c r="Y64" s="60"/>
      <c r="Z64" s="69"/>
      <c r="AA64" s="66"/>
      <c r="AB64" s="63"/>
      <c r="AC64" s="64"/>
      <c r="AD64" s="69"/>
      <c r="AE64" s="64"/>
      <c r="AF64" s="69"/>
      <c r="AG64" s="64"/>
      <c r="AH64" s="59"/>
      <c r="AI64" s="60"/>
      <c r="AJ64" s="64"/>
      <c r="AK64" s="64"/>
      <c r="AL64" s="59"/>
      <c r="AM64" s="60"/>
      <c r="AN64" s="59"/>
      <c r="AO64" s="60"/>
      <c r="AP64" s="59"/>
      <c r="AQ64" s="60"/>
      <c r="AR64" s="69"/>
      <c r="AS64" s="64"/>
      <c r="AT64" s="60"/>
      <c r="AU64" s="64"/>
      <c r="AV64" s="64"/>
      <c r="AW64" s="64"/>
      <c r="AX64" s="64"/>
      <c r="AY64" s="64"/>
      <c r="AZ64" s="64"/>
      <c r="BA64" s="64"/>
      <c r="BB64" s="64"/>
      <c r="BC64" s="69"/>
      <c r="BD64" s="60"/>
      <c r="BE64" s="59"/>
      <c r="BF64" s="60"/>
      <c r="BG64" s="60"/>
      <c r="BH64" s="69"/>
      <c r="BI64" s="64"/>
      <c r="BJ64" s="64"/>
      <c r="BK64" s="60"/>
      <c r="BL64" s="69"/>
      <c r="BM64" s="64"/>
      <c r="BN64" s="60"/>
      <c r="BO64" s="64"/>
      <c r="BP64" s="64"/>
      <c r="BQ64" s="64"/>
      <c r="BR64" s="64"/>
      <c r="BS64" s="69"/>
      <c r="BT64" s="64"/>
      <c r="BU64" s="70"/>
      <c r="BV64" s="66"/>
      <c r="BW64" s="64"/>
      <c r="BX64" s="66"/>
      <c r="BY64" s="66"/>
      <c r="BZ64" s="64"/>
      <c r="CA64" s="64"/>
      <c r="CB64" s="60"/>
      <c r="CC64" s="60"/>
      <c r="CD64" s="64"/>
      <c r="CE64" s="64"/>
      <c r="CF64" s="69"/>
      <c r="CG64" s="64"/>
    </row>
    <row r="65" spans="1:85" ht="46.5" outlineLevel="1" x14ac:dyDescent="0.35">
      <c r="A65" s="92" t="s">
        <v>159</v>
      </c>
      <c r="B65" s="71" t="s">
        <v>165</v>
      </c>
      <c r="C65" s="55" t="s">
        <v>71</v>
      </c>
      <c r="D65" s="77" t="s">
        <v>166</v>
      </c>
      <c r="E65" s="57" t="s">
        <v>65</v>
      </c>
      <c r="F65" s="86">
        <f t="shared" si="10"/>
        <v>724.57560000000012</v>
      </c>
      <c r="G65" s="59">
        <f t="shared" si="1"/>
        <v>96.537989999999994</v>
      </c>
      <c r="H65" s="60">
        <f t="shared" si="2"/>
        <v>628.03761000000009</v>
      </c>
      <c r="I65" s="61"/>
      <c r="J65" s="60"/>
      <c r="K65" s="69">
        <v>96.537989999999994</v>
      </c>
      <c r="L65" s="64">
        <v>39.431010000000001</v>
      </c>
      <c r="M65" s="63"/>
      <c r="N65" s="64"/>
      <c r="O65" s="69"/>
      <c r="P65" s="64"/>
      <c r="Q65" s="59"/>
      <c r="R65" s="60"/>
      <c r="S65" s="64">
        <v>120</v>
      </c>
      <c r="T65" s="59"/>
      <c r="U65" s="60"/>
      <c r="V65" s="59"/>
      <c r="W65" s="60"/>
      <c r="X65" s="59"/>
      <c r="Y65" s="60"/>
      <c r="Z65" s="69"/>
      <c r="AA65" s="66"/>
      <c r="AB65" s="63"/>
      <c r="AC65" s="64"/>
      <c r="AD65" s="69"/>
      <c r="AE65" s="64"/>
      <c r="AF65" s="69"/>
      <c r="AG65" s="64"/>
      <c r="AH65" s="59"/>
      <c r="AI65" s="60"/>
      <c r="AJ65" s="64"/>
      <c r="AK65" s="64"/>
      <c r="AL65" s="59"/>
      <c r="AM65" s="60"/>
      <c r="AN65" s="59"/>
      <c r="AO65" s="60"/>
      <c r="AP65" s="59"/>
      <c r="AQ65" s="60"/>
      <c r="AR65" s="69"/>
      <c r="AS65" s="64"/>
      <c r="AT65" s="60"/>
      <c r="AU65" s="64"/>
      <c r="AV65" s="64"/>
      <c r="AW65" s="64"/>
      <c r="AX65" s="64"/>
      <c r="AY65" s="64"/>
      <c r="AZ65" s="64"/>
      <c r="BA65" s="64"/>
      <c r="BB65" s="64"/>
      <c r="BC65" s="69"/>
      <c r="BD65" s="60"/>
      <c r="BE65" s="59"/>
      <c r="BF65" s="60"/>
      <c r="BG65" s="60"/>
      <c r="BH65" s="69"/>
      <c r="BI65" s="64"/>
      <c r="BJ65" s="64"/>
      <c r="BK65" s="60"/>
      <c r="BL65" s="69"/>
      <c r="BM65" s="64"/>
      <c r="BN65" s="60"/>
      <c r="BO65" s="64"/>
      <c r="BP65" s="64"/>
      <c r="BQ65" s="64"/>
      <c r="BR65" s="64"/>
      <c r="BS65" s="69"/>
      <c r="BT65" s="64"/>
      <c r="BU65" s="70"/>
      <c r="BV65" s="66"/>
      <c r="BW65" s="64"/>
      <c r="BX65" s="66"/>
      <c r="BY65" s="66"/>
      <c r="BZ65" s="64"/>
      <c r="CA65" s="64"/>
      <c r="CB65" s="60"/>
      <c r="CC65" s="60"/>
      <c r="CD65" s="64">
        <v>468.60660000000001</v>
      </c>
      <c r="CE65" s="64"/>
      <c r="CF65" s="69"/>
      <c r="CG65" s="64"/>
    </row>
    <row r="66" spans="1:85" ht="46.5" outlineLevel="1" x14ac:dyDescent="0.35">
      <c r="A66" s="92" t="s">
        <v>159</v>
      </c>
      <c r="B66" s="71" t="s">
        <v>167</v>
      </c>
      <c r="C66" s="55" t="s">
        <v>71</v>
      </c>
      <c r="D66" s="77">
        <v>240300564986</v>
      </c>
      <c r="E66" s="57" t="s">
        <v>65</v>
      </c>
      <c r="F66" s="86">
        <f t="shared" si="10"/>
        <v>3919.4589999999998</v>
      </c>
      <c r="G66" s="59">
        <f t="shared" si="1"/>
        <v>386.06618000000003</v>
      </c>
      <c r="H66" s="60">
        <f t="shared" si="2"/>
        <v>3533.39282</v>
      </c>
      <c r="I66" s="61"/>
      <c r="J66" s="60"/>
      <c r="K66" s="69">
        <v>160.89664999999999</v>
      </c>
      <c r="L66" s="64">
        <v>65.718350000000001</v>
      </c>
      <c r="M66" s="63"/>
      <c r="N66" s="64"/>
      <c r="O66" s="69"/>
      <c r="P66" s="64"/>
      <c r="Q66" s="59"/>
      <c r="R66" s="60"/>
      <c r="S66" s="64">
        <v>250</v>
      </c>
      <c r="T66" s="59">
        <v>225.16953000000001</v>
      </c>
      <c r="U66" s="60">
        <v>2.27447</v>
      </c>
      <c r="V66" s="59"/>
      <c r="W66" s="60"/>
      <c r="X66" s="59"/>
      <c r="Y66" s="60"/>
      <c r="Z66" s="69"/>
      <c r="AA66" s="66"/>
      <c r="AB66" s="63"/>
      <c r="AC66" s="64"/>
      <c r="AD66" s="69"/>
      <c r="AE66" s="64"/>
      <c r="AF66" s="69"/>
      <c r="AG66" s="64"/>
      <c r="AH66" s="59"/>
      <c r="AI66" s="60"/>
      <c r="AJ66" s="64"/>
      <c r="AK66" s="64"/>
      <c r="AL66" s="59"/>
      <c r="AM66" s="60"/>
      <c r="AN66" s="59"/>
      <c r="AO66" s="60"/>
      <c r="AP66" s="59"/>
      <c r="AQ66" s="60"/>
      <c r="AR66" s="69"/>
      <c r="AS66" s="64"/>
      <c r="AT66" s="60"/>
      <c r="AU66" s="64"/>
      <c r="AV66" s="64"/>
      <c r="AW66" s="64"/>
      <c r="AX66" s="64"/>
      <c r="AY66" s="64"/>
      <c r="AZ66" s="64"/>
      <c r="BA66" s="64"/>
      <c r="BB66" s="64"/>
      <c r="BC66" s="69"/>
      <c r="BD66" s="60"/>
      <c r="BE66" s="59"/>
      <c r="BF66" s="60"/>
      <c r="BG66" s="60"/>
      <c r="BH66" s="69"/>
      <c r="BI66" s="64"/>
      <c r="BJ66" s="64"/>
      <c r="BK66" s="60"/>
      <c r="BL66" s="69"/>
      <c r="BM66" s="64"/>
      <c r="BN66" s="60"/>
      <c r="BO66" s="64"/>
      <c r="BP66" s="64"/>
      <c r="BQ66" s="60">
        <v>3215.4</v>
      </c>
      <c r="BR66" s="64"/>
      <c r="BS66" s="69"/>
      <c r="BT66" s="64"/>
      <c r="BU66" s="70"/>
      <c r="BV66" s="66"/>
      <c r="BW66" s="64"/>
      <c r="BX66" s="66"/>
      <c r="BY66" s="66"/>
      <c r="BZ66" s="64"/>
      <c r="CA66" s="64"/>
      <c r="CB66" s="60"/>
      <c r="CC66" s="60"/>
      <c r="CD66" s="64"/>
      <c r="CE66" s="64"/>
      <c r="CF66" s="69"/>
      <c r="CG66" s="64"/>
    </row>
    <row r="67" spans="1:85" ht="69.75" outlineLevel="1" x14ac:dyDescent="0.35">
      <c r="A67" s="84" t="s">
        <v>159</v>
      </c>
      <c r="B67" s="88" t="s">
        <v>187</v>
      </c>
      <c r="C67" s="55" t="s">
        <v>188</v>
      </c>
      <c r="D67" s="77">
        <v>2403008207</v>
      </c>
      <c r="E67" s="57" t="s">
        <v>65</v>
      </c>
      <c r="F67" s="86">
        <f t="shared" si="10"/>
        <v>1311.3489500000001</v>
      </c>
      <c r="G67" s="59">
        <f t="shared" si="1"/>
        <v>0</v>
      </c>
      <c r="H67" s="60">
        <f t="shared" si="2"/>
        <v>1311.3489500000001</v>
      </c>
      <c r="I67" s="61"/>
      <c r="J67" s="60"/>
      <c r="K67" s="69"/>
      <c r="L67" s="64"/>
      <c r="M67" s="63"/>
      <c r="N67" s="64"/>
      <c r="O67" s="69"/>
      <c r="P67" s="64"/>
      <c r="Q67" s="59"/>
      <c r="R67" s="60"/>
      <c r="S67" s="64"/>
      <c r="T67" s="59"/>
      <c r="U67" s="60"/>
      <c r="V67" s="59"/>
      <c r="W67" s="60"/>
      <c r="X67" s="59"/>
      <c r="Y67" s="60"/>
      <c r="Z67" s="69"/>
      <c r="AA67" s="66"/>
      <c r="AB67" s="63"/>
      <c r="AC67" s="64"/>
      <c r="AD67" s="69"/>
      <c r="AE67" s="64"/>
      <c r="AF67" s="69"/>
      <c r="AG67" s="64"/>
      <c r="AH67" s="59"/>
      <c r="AI67" s="60"/>
      <c r="AJ67" s="64">
        <v>1311.3489500000001</v>
      </c>
      <c r="AK67" s="64"/>
      <c r="AL67" s="59"/>
      <c r="AM67" s="60"/>
      <c r="AN67" s="59"/>
      <c r="AO67" s="60"/>
      <c r="AP67" s="59"/>
      <c r="AQ67" s="60"/>
      <c r="AR67" s="69"/>
      <c r="AS67" s="64"/>
      <c r="AT67" s="60"/>
      <c r="AU67" s="64"/>
      <c r="AV67" s="64"/>
      <c r="AW67" s="64"/>
      <c r="AX67" s="64"/>
      <c r="AY67" s="64"/>
      <c r="AZ67" s="64"/>
      <c r="BA67" s="64"/>
      <c r="BB67" s="64"/>
      <c r="BC67" s="69"/>
      <c r="BD67" s="60"/>
      <c r="BE67" s="59"/>
      <c r="BF67" s="60"/>
      <c r="BG67" s="60"/>
      <c r="BH67" s="69"/>
      <c r="BI67" s="64"/>
      <c r="BJ67" s="64"/>
      <c r="BK67" s="64"/>
      <c r="BL67" s="69"/>
      <c r="BM67" s="64"/>
      <c r="BN67" s="64"/>
      <c r="BO67" s="64"/>
      <c r="BP67" s="64"/>
      <c r="BQ67" s="64"/>
      <c r="BR67" s="64"/>
      <c r="BS67" s="69"/>
      <c r="BT67" s="64"/>
      <c r="BU67" s="70"/>
      <c r="BV67" s="66"/>
      <c r="BW67" s="64"/>
      <c r="BX67" s="66"/>
      <c r="BY67" s="66"/>
      <c r="BZ67" s="64"/>
      <c r="CA67" s="64"/>
      <c r="CB67" s="60"/>
      <c r="CC67" s="60"/>
      <c r="CD67" s="64"/>
      <c r="CE67" s="64"/>
      <c r="CF67" s="69"/>
      <c r="CG67" s="64"/>
    </row>
    <row r="68" spans="1:85" ht="69.75" outlineLevel="1" x14ac:dyDescent="0.35">
      <c r="A68" s="84" t="s">
        <v>159</v>
      </c>
      <c r="B68" s="88" t="s">
        <v>189</v>
      </c>
      <c r="C68" s="55" t="s">
        <v>188</v>
      </c>
      <c r="D68" s="77">
        <v>2403007549</v>
      </c>
      <c r="E68" s="57" t="s">
        <v>65</v>
      </c>
      <c r="F68" s="86">
        <f t="shared" si="10"/>
        <v>443.60840999999999</v>
      </c>
      <c r="G68" s="59">
        <f t="shared" si="1"/>
        <v>0</v>
      </c>
      <c r="H68" s="60">
        <f t="shared" si="2"/>
        <v>443.60840999999999</v>
      </c>
      <c r="I68" s="61"/>
      <c r="J68" s="60"/>
      <c r="K68" s="69"/>
      <c r="L68" s="64"/>
      <c r="M68" s="63"/>
      <c r="N68" s="64"/>
      <c r="O68" s="69"/>
      <c r="P68" s="64"/>
      <c r="Q68" s="59"/>
      <c r="R68" s="60"/>
      <c r="S68" s="64"/>
      <c r="T68" s="59"/>
      <c r="U68" s="60"/>
      <c r="V68" s="59"/>
      <c r="W68" s="60"/>
      <c r="X68" s="59"/>
      <c r="Y68" s="60"/>
      <c r="Z68" s="69"/>
      <c r="AA68" s="66"/>
      <c r="AB68" s="63"/>
      <c r="AC68" s="64"/>
      <c r="AD68" s="69"/>
      <c r="AE68" s="64"/>
      <c r="AF68" s="69"/>
      <c r="AG68" s="64"/>
      <c r="AH68" s="59"/>
      <c r="AI68" s="60"/>
      <c r="AJ68" s="64">
        <v>443.60840999999999</v>
      </c>
      <c r="AK68" s="64"/>
      <c r="AL68" s="59"/>
      <c r="AM68" s="60"/>
      <c r="AN68" s="59"/>
      <c r="AO68" s="60"/>
      <c r="AP68" s="59"/>
      <c r="AQ68" s="60"/>
      <c r="AR68" s="69"/>
      <c r="AS68" s="64"/>
      <c r="AT68" s="60"/>
      <c r="AU68" s="64"/>
      <c r="AV68" s="64"/>
      <c r="AW68" s="64"/>
      <c r="AX68" s="64"/>
      <c r="AY68" s="64"/>
      <c r="AZ68" s="64"/>
      <c r="BA68" s="64"/>
      <c r="BB68" s="64"/>
      <c r="BC68" s="69"/>
      <c r="BD68" s="60"/>
      <c r="BE68" s="59"/>
      <c r="BF68" s="60"/>
      <c r="BG68" s="60"/>
      <c r="BH68" s="69"/>
      <c r="BI68" s="64"/>
      <c r="BJ68" s="64"/>
      <c r="BK68" s="64"/>
      <c r="BL68" s="69"/>
      <c r="BM68" s="64"/>
      <c r="BN68" s="64"/>
      <c r="BO68" s="64"/>
      <c r="BP68" s="64"/>
      <c r="BQ68" s="64"/>
      <c r="BR68" s="64"/>
      <c r="BS68" s="69"/>
      <c r="BT68" s="64"/>
      <c r="BU68" s="70"/>
      <c r="BV68" s="66"/>
      <c r="BW68" s="64"/>
      <c r="BX68" s="66"/>
      <c r="BY68" s="66"/>
      <c r="BZ68" s="64"/>
      <c r="CA68" s="64"/>
      <c r="CB68" s="60"/>
      <c r="CC68" s="60"/>
      <c r="CD68" s="64"/>
      <c r="CE68" s="64"/>
      <c r="CF68" s="69"/>
      <c r="CG68" s="64"/>
    </row>
    <row r="69" spans="1:85" outlineLevel="1" x14ac:dyDescent="0.35">
      <c r="A69" s="92" t="s">
        <v>159</v>
      </c>
      <c r="B69" s="54" t="s">
        <v>168</v>
      </c>
      <c r="C69" s="55" t="s">
        <v>113</v>
      </c>
      <c r="D69" s="77" t="s">
        <v>169</v>
      </c>
      <c r="E69" s="57" t="s">
        <v>65</v>
      </c>
      <c r="F69" s="86">
        <f t="shared" si="10"/>
        <v>3310.0687699999999</v>
      </c>
      <c r="G69" s="59">
        <f t="shared" si="1"/>
        <v>2261.3942299999999</v>
      </c>
      <c r="H69" s="60">
        <f t="shared" si="2"/>
        <v>1048.6745400000002</v>
      </c>
      <c r="I69" s="61"/>
      <c r="J69" s="60"/>
      <c r="K69" s="69">
        <v>551.17829000000006</v>
      </c>
      <c r="L69" s="64">
        <v>225.12915000000001</v>
      </c>
      <c r="M69" s="63">
        <v>42.586150000000004</v>
      </c>
      <c r="N69" s="64">
        <v>17.39434</v>
      </c>
      <c r="O69" s="69"/>
      <c r="P69" s="64"/>
      <c r="Q69" s="59"/>
      <c r="R69" s="60"/>
      <c r="S69" s="64">
        <v>680.53700000000003</v>
      </c>
      <c r="T69" s="59">
        <v>776.20146</v>
      </c>
      <c r="U69" s="60">
        <v>7.8405399999999998</v>
      </c>
      <c r="V69" s="59">
        <v>891.42832999999996</v>
      </c>
      <c r="W69" s="60">
        <v>9.0043299999999995</v>
      </c>
      <c r="X69" s="59"/>
      <c r="Y69" s="60"/>
      <c r="Z69" s="69"/>
      <c r="AA69" s="66"/>
      <c r="AB69" s="63"/>
      <c r="AC69" s="64"/>
      <c r="AD69" s="69"/>
      <c r="AE69" s="64"/>
      <c r="AF69" s="69"/>
      <c r="AG69" s="64"/>
      <c r="AH69" s="59"/>
      <c r="AI69" s="60"/>
      <c r="AJ69" s="64"/>
      <c r="AK69" s="64"/>
      <c r="AL69" s="59"/>
      <c r="AM69" s="60"/>
      <c r="AN69" s="59"/>
      <c r="AO69" s="60"/>
      <c r="AP69" s="59"/>
      <c r="AQ69" s="60"/>
      <c r="AR69" s="69"/>
      <c r="AS69" s="64"/>
      <c r="AT69" s="60"/>
      <c r="AU69" s="64"/>
      <c r="AV69" s="64"/>
      <c r="AW69" s="64"/>
      <c r="AX69" s="64"/>
      <c r="AY69" s="64"/>
      <c r="AZ69" s="64"/>
      <c r="BA69" s="64"/>
      <c r="BB69" s="64"/>
      <c r="BC69" s="69"/>
      <c r="BD69" s="60"/>
      <c r="BE69" s="59"/>
      <c r="BF69" s="60"/>
      <c r="BG69" s="60"/>
      <c r="BH69" s="69"/>
      <c r="BI69" s="64"/>
      <c r="BJ69" s="64"/>
      <c r="BK69" s="60"/>
      <c r="BL69" s="69"/>
      <c r="BM69" s="64"/>
      <c r="BN69" s="60"/>
      <c r="BO69" s="64">
        <v>102.5</v>
      </c>
      <c r="BP69" s="64"/>
      <c r="BQ69" s="64"/>
      <c r="BR69" s="64"/>
      <c r="BS69" s="69"/>
      <c r="BT69" s="64"/>
      <c r="BU69" s="70"/>
      <c r="BV69" s="66"/>
      <c r="BW69" s="64"/>
      <c r="BX69" s="66"/>
      <c r="BY69" s="66"/>
      <c r="BZ69" s="64"/>
      <c r="CA69" s="64"/>
      <c r="CB69" s="60">
        <v>6.2691800000000004</v>
      </c>
      <c r="CC69" s="60"/>
      <c r="CD69" s="64"/>
      <c r="CE69" s="64"/>
      <c r="CF69" s="69"/>
      <c r="CG69" s="64"/>
    </row>
    <row r="70" spans="1:85" outlineLevel="1" x14ac:dyDescent="0.35">
      <c r="A70" s="84" t="s">
        <v>159</v>
      </c>
      <c r="B70" s="88" t="s">
        <v>170</v>
      </c>
      <c r="C70" s="55" t="s">
        <v>113</v>
      </c>
      <c r="D70" s="77" t="s">
        <v>171</v>
      </c>
      <c r="E70" s="57" t="s">
        <v>121</v>
      </c>
      <c r="F70" s="86">
        <f t="shared" si="10"/>
        <v>26826.919030000001</v>
      </c>
      <c r="G70" s="59">
        <f t="shared" si="1"/>
        <v>6549.1369999999997</v>
      </c>
      <c r="H70" s="60">
        <f t="shared" si="2"/>
        <v>20277.782030000002</v>
      </c>
      <c r="I70" s="61">
        <v>974.18701999999996</v>
      </c>
      <c r="J70" s="60">
        <v>397.90737999999999</v>
      </c>
      <c r="K70" s="69"/>
      <c r="L70" s="64"/>
      <c r="M70" s="63"/>
      <c r="N70" s="64"/>
      <c r="O70" s="69"/>
      <c r="P70" s="64"/>
      <c r="Q70" s="59"/>
      <c r="R70" s="60"/>
      <c r="S70" s="64">
        <v>5228.4450399999996</v>
      </c>
      <c r="T70" s="59">
        <v>1011.00369</v>
      </c>
      <c r="U70" s="60">
        <v>10.21231</v>
      </c>
      <c r="V70" s="59"/>
      <c r="W70" s="60"/>
      <c r="X70" s="59"/>
      <c r="Y70" s="60"/>
      <c r="Z70" s="69"/>
      <c r="AA70" s="66"/>
      <c r="AB70" s="63"/>
      <c r="AC70" s="64"/>
      <c r="AD70" s="69"/>
      <c r="AE70" s="64"/>
      <c r="AF70" s="69"/>
      <c r="AG70" s="64"/>
      <c r="AH70" s="69">
        <v>4563.9462899999999</v>
      </c>
      <c r="AI70" s="73">
        <v>1864.14707</v>
      </c>
      <c r="AJ70" s="64">
        <v>12518.73688</v>
      </c>
      <c r="AK70" s="64"/>
      <c r="AL70" s="59"/>
      <c r="AM70" s="60"/>
      <c r="AN70" s="59"/>
      <c r="AO70" s="60"/>
      <c r="AP70" s="59"/>
      <c r="AQ70" s="60"/>
      <c r="AR70" s="69"/>
      <c r="AS70" s="64"/>
      <c r="AT70" s="60"/>
      <c r="AU70" s="64"/>
      <c r="AV70" s="64"/>
      <c r="AW70" s="64"/>
      <c r="AX70" s="64"/>
      <c r="AY70" s="64"/>
      <c r="AZ70" s="64"/>
      <c r="BA70" s="64"/>
      <c r="BB70" s="64"/>
      <c r="BC70" s="69"/>
      <c r="BD70" s="60"/>
      <c r="BE70" s="59"/>
      <c r="BF70" s="60"/>
      <c r="BG70" s="60"/>
      <c r="BH70" s="69"/>
      <c r="BI70" s="64"/>
      <c r="BJ70" s="64"/>
      <c r="BK70" s="60"/>
      <c r="BL70" s="69"/>
      <c r="BM70" s="64"/>
      <c r="BN70" s="60"/>
      <c r="BO70" s="64">
        <v>258.33335</v>
      </c>
      <c r="BP70" s="64"/>
      <c r="BQ70" s="64"/>
      <c r="BR70" s="64"/>
      <c r="BS70" s="69"/>
      <c r="BT70" s="64"/>
      <c r="BU70" s="70"/>
      <c r="BV70" s="66"/>
      <c r="BW70" s="64"/>
      <c r="BX70" s="66"/>
      <c r="BY70" s="66"/>
      <c r="BZ70" s="64"/>
      <c r="CA70" s="64"/>
      <c r="CB70" s="60"/>
      <c r="CC70" s="60"/>
      <c r="CD70" s="64"/>
      <c r="CE70" s="64"/>
      <c r="CF70" s="69"/>
      <c r="CG70" s="64"/>
    </row>
    <row r="71" spans="1:85" outlineLevel="1" x14ac:dyDescent="0.35">
      <c r="A71" s="92" t="s">
        <v>159</v>
      </c>
      <c r="B71" s="54" t="s">
        <v>172</v>
      </c>
      <c r="C71" s="55" t="s">
        <v>113</v>
      </c>
      <c r="D71" s="77" t="s">
        <v>173</v>
      </c>
      <c r="E71" s="57" t="s">
        <v>121</v>
      </c>
      <c r="F71" s="86">
        <f t="shared" si="10"/>
        <v>33714.009709999998</v>
      </c>
      <c r="G71" s="59">
        <f t="shared" ref="G71:G134" si="11">SUMIF($I$4:$CG$4,"федеральный бюджет",I71:CG71)</f>
        <v>12735.60002</v>
      </c>
      <c r="H71" s="60">
        <f t="shared" ref="H71:H134" si="12">SUMIF($I$4:$CG$4,"краевой бюджет",I71:CG71)</f>
        <v>20978.409689999997</v>
      </c>
      <c r="I71" s="61">
        <v>671.85311999999999</v>
      </c>
      <c r="J71" s="60">
        <v>274.41888</v>
      </c>
      <c r="K71" s="69">
        <v>1876.35628</v>
      </c>
      <c r="L71" s="64">
        <v>766.39904000000001</v>
      </c>
      <c r="M71" s="63">
        <v>392.29597000000001</v>
      </c>
      <c r="N71" s="64">
        <v>160.23356999999999</v>
      </c>
      <c r="O71" s="69"/>
      <c r="P71" s="64"/>
      <c r="Q71" s="59"/>
      <c r="R71" s="60"/>
      <c r="S71" s="64">
        <v>4538.8519100000003</v>
      </c>
      <c r="T71" s="59"/>
      <c r="U71" s="60"/>
      <c r="V71" s="59">
        <v>7593.2169800000001</v>
      </c>
      <c r="W71" s="60">
        <v>76.699190000000002</v>
      </c>
      <c r="X71" s="59">
        <v>368.34951999999998</v>
      </c>
      <c r="Y71" s="60">
        <v>19.38682</v>
      </c>
      <c r="Z71" s="69"/>
      <c r="AA71" s="66"/>
      <c r="AB71" s="63"/>
      <c r="AC71" s="64"/>
      <c r="AD71" s="69"/>
      <c r="AE71" s="64"/>
      <c r="AF71" s="69"/>
      <c r="AG71" s="64"/>
      <c r="AH71" s="69">
        <v>1833.5281500000001</v>
      </c>
      <c r="AI71" s="73">
        <v>748.90585999999996</v>
      </c>
      <c r="AJ71" s="64">
        <v>14214.347739999999</v>
      </c>
      <c r="AK71" s="64"/>
      <c r="AL71" s="59"/>
      <c r="AM71" s="60"/>
      <c r="AN71" s="59"/>
      <c r="AO71" s="60"/>
      <c r="AP71" s="59"/>
      <c r="AQ71" s="60"/>
      <c r="AR71" s="69"/>
      <c r="AS71" s="64"/>
      <c r="AT71" s="60"/>
      <c r="AU71" s="64"/>
      <c r="AV71" s="64"/>
      <c r="AW71" s="64"/>
      <c r="AX71" s="64"/>
      <c r="AY71" s="64"/>
      <c r="AZ71" s="64"/>
      <c r="BA71" s="64"/>
      <c r="BB71" s="64"/>
      <c r="BC71" s="69"/>
      <c r="BD71" s="60"/>
      <c r="BE71" s="59"/>
      <c r="BF71" s="60"/>
      <c r="BG71" s="60"/>
      <c r="BH71" s="69"/>
      <c r="BI71" s="64"/>
      <c r="BJ71" s="64"/>
      <c r="BK71" s="60"/>
      <c r="BL71" s="69"/>
      <c r="BM71" s="64"/>
      <c r="BN71" s="60"/>
      <c r="BO71" s="64">
        <v>179.16668000000001</v>
      </c>
      <c r="BP71" s="64"/>
      <c r="BQ71" s="64"/>
      <c r="BR71" s="64"/>
      <c r="BS71" s="69"/>
      <c r="BT71" s="64"/>
      <c r="BU71" s="70"/>
      <c r="BV71" s="66"/>
      <c r="BW71" s="64"/>
      <c r="BX71" s="66"/>
      <c r="BY71" s="66"/>
      <c r="BZ71" s="64"/>
      <c r="CA71" s="64"/>
      <c r="CB71" s="60"/>
      <c r="CC71" s="60"/>
      <c r="CD71" s="64"/>
      <c r="CE71" s="64"/>
      <c r="CF71" s="69"/>
      <c r="CG71" s="64"/>
    </row>
    <row r="72" spans="1:85" outlineLevel="1" x14ac:dyDescent="0.35">
      <c r="A72" s="92" t="s">
        <v>159</v>
      </c>
      <c r="B72" s="54" t="s">
        <v>176</v>
      </c>
      <c r="C72" s="55" t="s">
        <v>113</v>
      </c>
      <c r="D72" s="77" t="s">
        <v>177</v>
      </c>
      <c r="E72" s="57" t="s">
        <v>65</v>
      </c>
      <c r="F72" s="86">
        <f t="shared" si="10"/>
        <v>18177.041409999998</v>
      </c>
      <c r="G72" s="59">
        <f t="shared" si="11"/>
        <v>13282.600119999999</v>
      </c>
      <c r="H72" s="60">
        <f t="shared" si="12"/>
        <v>4894.4412899999998</v>
      </c>
      <c r="I72" s="61">
        <v>437.62166999999999</v>
      </c>
      <c r="J72" s="60">
        <v>178.74687</v>
      </c>
      <c r="K72" s="69">
        <v>2023.53216</v>
      </c>
      <c r="L72" s="64">
        <v>826.51313000000005</v>
      </c>
      <c r="M72" s="63">
        <v>43.320880000000002</v>
      </c>
      <c r="N72" s="64">
        <v>17.69445</v>
      </c>
      <c r="O72" s="69"/>
      <c r="P72" s="64"/>
      <c r="Q72" s="59"/>
      <c r="R72" s="60"/>
      <c r="S72" s="64">
        <v>2617.4499999999998</v>
      </c>
      <c r="T72" s="59">
        <v>5646.8168299999998</v>
      </c>
      <c r="U72" s="60">
        <v>57.03942</v>
      </c>
      <c r="V72" s="59">
        <v>5131.3085799999999</v>
      </c>
      <c r="W72" s="60">
        <v>51.831420000000001</v>
      </c>
      <c r="X72" s="59"/>
      <c r="Y72" s="60"/>
      <c r="Z72" s="69"/>
      <c r="AA72" s="66"/>
      <c r="AB72" s="63"/>
      <c r="AC72" s="64"/>
      <c r="AD72" s="69"/>
      <c r="AE72" s="64"/>
      <c r="AF72" s="69"/>
      <c r="AG72" s="64"/>
      <c r="AH72" s="59"/>
      <c r="AI72" s="60"/>
      <c r="AJ72" s="64"/>
      <c r="AK72" s="64"/>
      <c r="AL72" s="59"/>
      <c r="AM72" s="60"/>
      <c r="AN72" s="59"/>
      <c r="AO72" s="60"/>
      <c r="AP72" s="59"/>
      <c r="AQ72" s="60"/>
      <c r="AR72" s="69"/>
      <c r="AS72" s="64"/>
      <c r="AT72" s="60"/>
      <c r="AU72" s="64"/>
      <c r="AV72" s="64"/>
      <c r="AW72" s="64"/>
      <c r="AX72" s="64"/>
      <c r="AY72" s="64"/>
      <c r="AZ72" s="64"/>
      <c r="BA72" s="64"/>
      <c r="BB72" s="64"/>
      <c r="BC72" s="69"/>
      <c r="BD72" s="60"/>
      <c r="BE72" s="59"/>
      <c r="BF72" s="60"/>
      <c r="BG72" s="60"/>
      <c r="BH72" s="69"/>
      <c r="BI72" s="64"/>
      <c r="BJ72" s="64"/>
      <c r="BK72" s="60"/>
      <c r="BL72" s="69"/>
      <c r="BM72" s="64"/>
      <c r="BN72" s="60"/>
      <c r="BO72" s="64">
        <v>587.5</v>
      </c>
      <c r="BP72" s="64"/>
      <c r="BQ72" s="64"/>
      <c r="BR72" s="64"/>
      <c r="BS72" s="69"/>
      <c r="BT72" s="64"/>
      <c r="BU72" s="70"/>
      <c r="BV72" s="66"/>
      <c r="BW72" s="64"/>
      <c r="BX72" s="66"/>
      <c r="BY72" s="66"/>
      <c r="BZ72" s="64"/>
      <c r="CA72" s="64"/>
      <c r="CB72" s="60"/>
      <c r="CC72" s="60"/>
      <c r="CD72" s="64">
        <v>557.66600000000005</v>
      </c>
      <c r="CE72" s="64"/>
      <c r="CF72" s="69"/>
      <c r="CG72" s="64"/>
    </row>
    <row r="73" spans="1:85" outlineLevel="1" x14ac:dyDescent="0.35">
      <c r="A73" s="92" t="s">
        <v>159</v>
      </c>
      <c r="B73" s="54" t="s">
        <v>178</v>
      </c>
      <c r="C73" s="55" t="s">
        <v>113</v>
      </c>
      <c r="D73" s="77" t="s">
        <v>179</v>
      </c>
      <c r="E73" s="57" t="s">
        <v>65</v>
      </c>
      <c r="F73" s="86">
        <f t="shared" si="10"/>
        <v>13292.953229999999</v>
      </c>
      <c r="G73" s="59">
        <f t="shared" si="11"/>
        <v>10226.42332</v>
      </c>
      <c r="H73" s="60">
        <f t="shared" si="12"/>
        <v>3066.5299099999997</v>
      </c>
      <c r="I73" s="61">
        <v>80.622370000000004</v>
      </c>
      <c r="J73" s="60">
        <v>32.93027</v>
      </c>
      <c r="K73" s="69">
        <v>1295.43256</v>
      </c>
      <c r="L73" s="64">
        <v>529.12032999999997</v>
      </c>
      <c r="M73" s="63">
        <v>30.423449999999999</v>
      </c>
      <c r="N73" s="64">
        <v>12.42648</v>
      </c>
      <c r="O73" s="69"/>
      <c r="P73" s="64"/>
      <c r="Q73" s="59"/>
      <c r="R73" s="60"/>
      <c r="S73" s="64">
        <v>1675.1679999999999</v>
      </c>
      <c r="T73" s="59">
        <v>6426.2354599999999</v>
      </c>
      <c r="U73" s="60">
        <v>64.912450000000007</v>
      </c>
      <c r="V73" s="59">
        <v>2393.70948</v>
      </c>
      <c r="W73" s="60">
        <v>24.178889999999999</v>
      </c>
      <c r="X73" s="59"/>
      <c r="Y73" s="60"/>
      <c r="Z73" s="69"/>
      <c r="AA73" s="66"/>
      <c r="AB73" s="63"/>
      <c r="AC73" s="64"/>
      <c r="AD73" s="69"/>
      <c r="AE73" s="64"/>
      <c r="AF73" s="69"/>
      <c r="AG73" s="64"/>
      <c r="AH73" s="59"/>
      <c r="AI73" s="60"/>
      <c r="AJ73" s="64"/>
      <c r="AK73" s="64"/>
      <c r="AL73" s="59"/>
      <c r="AM73" s="60"/>
      <c r="AN73" s="59"/>
      <c r="AO73" s="60"/>
      <c r="AP73" s="59"/>
      <c r="AQ73" s="60"/>
      <c r="AR73" s="69"/>
      <c r="AS73" s="64"/>
      <c r="AT73" s="60"/>
      <c r="AU73" s="64"/>
      <c r="AV73" s="64"/>
      <c r="AW73" s="64"/>
      <c r="AX73" s="64"/>
      <c r="AY73" s="64"/>
      <c r="AZ73" s="64"/>
      <c r="BA73" s="64"/>
      <c r="BB73" s="64"/>
      <c r="BC73" s="69"/>
      <c r="BD73" s="60"/>
      <c r="BE73" s="59"/>
      <c r="BF73" s="60"/>
      <c r="BG73" s="60"/>
      <c r="BH73" s="69"/>
      <c r="BI73" s="64"/>
      <c r="BJ73" s="64"/>
      <c r="BK73" s="60"/>
      <c r="BL73" s="69"/>
      <c r="BM73" s="64"/>
      <c r="BN73" s="60"/>
      <c r="BO73" s="64">
        <v>127.36</v>
      </c>
      <c r="BP73" s="64"/>
      <c r="BQ73" s="64"/>
      <c r="BR73" s="64"/>
      <c r="BS73" s="69"/>
      <c r="BT73" s="64"/>
      <c r="BU73" s="70"/>
      <c r="BV73" s="66"/>
      <c r="BW73" s="64"/>
      <c r="BX73" s="66"/>
      <c r="BY73" s="66"/>
      <c r="BZ73" s="64"/>
      <c r="CA73" s="64"/>
      <c r="CB73" s="60"/>
      <c r="CC73" s="60"/>
      <c r="CD73" s="64">
        <v>600.43349000000001</v>
      </c>
      <c r="CE73" s="64"/>
      <c r="CF73" s="69"/>
      <c r="CG73" s="64"/>
    </row>
    <row r="74" spans="1:85" outlineLevel="1" x14ac:dyDescent="0.35">
      <c r="A74" s="92" t="s">
        <v>159</v>
      </c>
      <c r="B74" s="54" t="s">
        <v>180</v>
      </c>
      <c r="C74" s="55" t="s">
        <v>113</v>
      </c>
      <c r="D74" s="77" t="s">
        <v>181</v>
      </c>
      <c r="E74" s="57" t="s">
        <v>65</v>
      </c>
      <c r="F74" s="86">
        <f t="shared" si="10"/>
        <v>1291.8424600000001</v>
      </c>
      <c r="G74" s="59">
        <f t="shared" si="11"/>
        <v>351.19837000000001</v>
      </c>
      <c r="H74" s="60">
        <f t="shared" si="12"/>
        <v>940.64409000000001</v>
      </c>
      <c r="I74" s="61">
        <v>89.580420000000004</v>
      </c>
      <c r="J74" s="60">
        <v>36.589179999999999</v>
      </c>
      <c r="K74" s="69">
        <v>261.61795000000001</v>
      </c>
      <c r="L74" s="64">
        <v>106.85804</v>
      </c>
      <c r="M74" s="63"/>
      <c r="N74" s="64"/>
      <c r="O74" s="69"/>
      <c r="P74" s="64"/>
      <c r="Q74" s="59"/>
      <c r="R74" s="60"/>
      <c r="S74" s="64">
        <v>425.59737000000001</v>
      </c>
      <c r="T74" s="59"/>
      <c r="U74" s="60"/>
      <c r="V74" s="59"/>
      <c r="W74" s="60"/>
      <c r="X74" s="59"/>
      <c r="Y74" s="60"/>
      <c r="Z74" s="69"/>
      <c r="AA74" s="66"/>
      <c r="AB74" s="63"/>
      <c r="AC74" s="64"/>
      <c r="AD74" s="69"/>
      <c r="AE74" s="64"/>
      <c r="AF74" s="69"/>
      <c r="AG74" s="64"/>
      <c r="AH74" s="59"/>
      <c r="AI74" s="60"/>
      <c r="AJ74" s="64"/>
      <c r="AK74" s="64"/>
      <c r="AL74" s="59"/>
      <c r="AM74" s="60"/>
      <c r="AN74" s="59"/>
      <c r="AO74" s="60"/>
      <c r="AP74" s="59"/>
      <c r="AQ74" s="60"/>
      <c r="AR74" s="69"/>
      <c r="AS74" s="64"/>
      <c r="AT74" s="60"/>
      <c r="AU74" s="64"/>
      <c r="AV74" s="64"/>
      <c r="AW74" s="64"/>
      <c r="AX74" s="64"/>
      <c r="AY74" s="64"/>
      <c r="AZ74" s="64"/>
      <c r="BA74" s="64"/>
      <c r="BB74" s="64"/>
      <c r="BC74" s="69"/>
      <c r="BD74" s="60"/>
      <c r="BE74" s="59"/>
      <c r="BF74" s="60"/>
      <c r="BG74" s="60"/>
      <c r="BH74" s="69"/>
      <c r="BI74" s="64"/>
      <c r="BJ74" s="64"/>
      <c r="BK74" s="60"/>
      <c r="BL74" s="69"/>
      <c r="BM74" s="64"/>
      <c r="BN74" s="60"/>
      <c r="BO74" s="64">
        <v>371.59949999999998</v>
      </c>
      <c r="BP74" s="64"/>
      <c r="BQ74" s="64"/>
      <c r="BR74" s="64"/>
      <c r="BS74" s="69"/>
      <c r="BT74" s="64"/>
      <c r="BU74" s="70"/>
      <c r="BV74" s="66"/>
      <c r="BW74" s="64"/>
      <c r="BX74" s="66"/>
      <c r="BY74" s="66"/>
      <c r="BZ74" s="64"/>
      <c r="CA74" s="64"/>
      <c r="CB74" s="60"/>
      <c r="CC74" s="60"/>
      <c r="CD74" s="64"/>
      <c r="CE74" s="64"/>
      <c r="CF74" s="69"/>
      <c r="CG74" s="64"/>
    </row>
    <row r="75" spans="1:85" outlineLevel="1" x14ac:dyDescent="0.35">
      <c r="A75" s="92" t="s">
        <v>159</v>
      </c>
      <c r="B75" s="88" t="s">
        <v>182</v>
      </c>
      <c r="C75" s="55" t="s">
        <v>113</v>
      </c>
      <c r="D75" s="77" t="s">
        <v>183</v>
      </c>
      <c r="E75" s="57" t="s">
        <v>121</v>
      </c>
      <c r="F75" s="86">
        <f t="shared" si="10"/>
        <v>98114.19200000001</v>
      </c>
      <c r="G75" s="59">
        <f t="shared" si="11"/>
        <v>37172.56983</v>
      </c>
      <c r="H75" s="60">
        <f t="shared" si="12"/>
        <v>60941.622170000002</v>
      </c>
      <c r="I75" s="61">
        <v>55.987760000000002</v>
      </c>
      <c r="J75" s="60">
        <v>22.86824</v>
      </c>
      <c r="K75" s="69"/>
      <c r="L75" s="64"/>
      <c r="M75" s="63">
        <v>239.67469</v>
      </c>
      <c r="N75" s="64">
        <v>97.895290000000003</v>
      </c>
      <c r="O75" s="69"/>
      <c r="P75" s="64"/>
      <c r="Q75" s="59"/>
      <c r="R75" s="60"/>
      <c r="S75" s="64">
        <f>6246.5693+2644.60147</f>
        <v>8891.1707700000006</v>
      </c>
      <c r="T75" s="59">
        <v>15266.618539999999</v>
      </c>
      <c r="U75" s="60">
        <v>154.21061</v>
      </c>
      <c r="V75" s="59">
        <v>19409.642930000002</v>
      </c>
      <c r="W75" s="60">
        <v>196.05707000000001</v>
      </c>
      <c r="X75" s="59">
        <v>1465.56521</v>
      </c>
      <c r="Y75" s="60">
        <v>77.135009999999994</v>
      </c>
      <c r="Z75" s="69"/>
      <c r="AA75" s="66"/>
      <c r="AB75" s="63"/>
      <c r="AC75" s="64"/>
      <c r="AD75" s="69"/>
      <c r="AE75" s="64"/>
      <c r="AF75" s="69"/>
      <c r="AG75" s="64"/>
      <c r="AH75" s="69">
        <v>735.08069999999998</v>
      </c>
      <c r="AI75" s="73">
        <v>300.24423000000002</v>
      </c>
      <c r="AJ75" s="64">
        <v>4316.1049800000001</v>
      </c>
      <c r="AK75" s="64"/>
      <c r="AL75" s="59"/>
      <c r="AM75" s="60"/>
      <c r="AN75" s="59"/>
      <c r="AO75" s="60"/>
      <c r="AP75" s="59"/>
      <c r="AQ75" s="60"/>
      <c r="AR75" s="69"/>
      <c r="AS75" s="64"/>
      <c r="AT75" s="60"/>
      <c r="AU75" s="64"/>
      <c r="AV75" s="64"/>
      <c r="AW75" s="64"/>
      <c r="AX75" s="64"/>
      <c r="AY75" s="64"/>
      <c r="AZ75" s="64"/>
      <c r="BA75" s="64"/>
      <c r="BB75" s="64"/>
      <c r="BC75" s="69"/>
      <c r="BD75" s="60"/>
      <c r="BE75" s="59"/>
      <c r="BF75" s="60"/>
      <c r="BG75" s="60"/>
      <c r="BH75" s="69"/>
      <c r="BI75" s="64"/>
      <c r="BJ75" s="64"/>
      <c r="BK75" s="60"/>
      <c r="BL75" s="69"/>
      <c r="BM75" s="64"/>
      <c r="BN75" s="60">
        <v>44813.006000000001</v>
      </c>
      <c r="BO75" s="64">
        <v>2000</v>
      </c>
      <c r="BP75" s="64"/>
      <c r="BQ75" s="64"/>
      <c r="BR75" s="64"/>
      <c r="BS75" s="69"/>
      <c r="BT75" s="64"/>
      <c r="BU75" s="70"/>
      <c r="BV75" s="66"/>
      <c r="BW75" s="64"/>
      <c r="BX75" s="66"/>
      <c r="BY75" s="66"/>
      <c r="BZ75" s="64"/>
      <c r="CA75" s="64"/>
      <c r="CB75" s="60"/>
      <c r="CC75" s="60"/>
      <c r="CD75" s="64">
        <v>72.929969999999997</v>
      </c>
      <c r="CE75" s="64"/>
      <c r="CF75" s="69"/>
      <c r="CG75" s="64"/>
    </row>
    <row r="76" spans="1:85" ht="46.5" outlineLevel="1" x14ac:dyDescent="0.35">
      <c r="A76" s="94" t="s">
        <v>184</v>
      </c>
      <c r="B76" s="88" t="s">
        <v>185</v>
      </c>
      <c r="C76" s="55" t="s">
        <v>113</v>
      </c>
      <c r="D76" s="77" t="s">
        <v>186</v>
      </c>
      <c r="E76" s="57" t="s">
        <v>65</v>
      </c>
      <c r="F76" s="86">
        <f t="shared" si="10"/>
        <v>116943.82688000001</v>
      </c>
      <c r="G76" s="59">
        <f t="shared" si="11"/>
        <v>5286.1</v>
      </c>
      <c r="H76" s="60">
        <f t="shared" si="12"/>
        <v>111657.72688</v>
      </c>
      <c r="I76" s="61"/>
      <c r="J76" s="60"/>
      <c r="K76" s="69"/>
      <c r="L76" s="64"/>
      <c r="M76" s="63"/>
      <c r="N76" s="64"/>
      <c r="O76" s="69"/>
      <c r="P76" s="64"/>
      <c r="Q76" s="59"/>
      <c r="R76" s="60"/>
      <c r="S76" s="64"/>
      <c r="T76" s="59"/>
      <c r="U76" s="60"/>
      <c r="V76" s="59"/>
      <c r="W76" s="60"/>
      <c r="X76" s="59"/>
      <c r="Y76" s="60"/>
      <c r="Z76" s="69"/>
      <c r="AA76" s="66"/>
      <c r="AB76" s="63"/>
      <c r="AC76" s="64"/>
      <c r="AD76" s="69"/>
      <c r="AE76" s="64"/>
      <c r="AF76" s="69"/>
      <c r="AG76" s="64"/>
      <c r="AH76" s="59"/>
      <c r="AI76" s="60"/>
      <c r="AJ76" s="64">
        <v>82440.605649999998</v>
      </c>
      <c r="AK76" s="64"/>
      <c r="AL76" s="59"/>
      <c r="AM76" s="60"/>
      <c r="AN76" s="59"/>
      <c r="AO76" s="60"/>
      <c r="AP76" s="59"/>
      <c r="AQ76" s="60"/>
      <c r="AR76" s="69"/>
      <c r="AS76" s="64"/>
      <c r="AT76" s="60"/>
      <c r="AU76" s="64"/>
      <c r="AV76" s="64"/>
      <c r="AW76" s="64"/>
      <c r="AX76" s="64"/>
      <c r="AY76" s="64"/>
      <c r="AZ76" s="64"/>
      <c r="BA76" s="64"/>
      <c r="BB76" s="64"/>
      <c r="BC76" s="69"/>
      <c r="BD76" s="60"/>
      <c r="BE76" s="59"/>
      <c r="BF76" s="60"/>
      <c r="BG76" s="60"/>
      <c r="BH76" s="69"/>
      <c r="BI76" s="64"/>
      <c r="BJ76" s="64"/>
      <c r="BK76" s="64">
        <v>7059.3557300000002</v>
      </c>
      <c r="BL76" s="69"/>
      <c r="BM76" s="64"/>
      <c r="BN76" s="64"/>
      <c r="BO76" s="64"/>
      <c r="BP76" s="64"/>
      <c r="BQ76" s="64"/>
      <c r="BR76" s="64"/>
      <c r="BS76" s="69"/>
      <c r="BT76" s="64"/>
      <c r="BU76" s="70"/>
      <c r="BV76" s="66"/>
      <c r="BW76" s="64"/>
      <c r="BX76" s="66"/>
      <c r="BY76" s="66"/>
      <c r="BZ76" s="64"/>
      <c r="CA76" s="64"/>
      <c r="CB76" s="60">
        <v>16016.740669999999</v>
      </c>
      <c r="CC76" s="60"/>
      <c r="CD76" s="64">
        <v>3981.9135700000002</v>
      </c>
      <c r="CE76" s="64"/>
      <c r="CF76" s="69">
        <v>5286.1</v>
      </c>
      <c r="CG76" s="64">
        <v>2159.1112600000001</v>
      </c>
    </row>
    <row r="77" spans="1:85" outlineLevel="1" x14ac:dyDescent="0.35">
      <c r="A77" s="84" t="s">
        <v>159</v>
      </c>
      <c r="B77" s="88" t="s">
        <v>190</v>
      </c>
      <c r="C77" s="55" t="s">
        <v>113</v>
      </c>
      <c r="D77" s="77" t="s">
        <v>191</v>
      </c>
      <c r="E77" s="57" t="s">
        <v>65</v>
      </c>
      <c r="F77" s="86">
        <f t="shared" si="10"/>
        <v>843.58</v>
      </c>
      <c r="G77" s="59">
        <f t="shared" si="11"/>
        <v>500.66302000000002</v>
      </c>
      <c r="H77" s="60">
        <f t="shared" si="12"/>
        <v>342.91698000000002</v>
      </c>
      <c r="I77" s="61">
        <v>111.97552</v>
      </c>
      <c r="J77" s="60">
        <v>45.73648</v>
      </c>
      <c r="K77" s="69">
        <v>144.80698000000001</v>
      </c>
      <c r="L77" s="64">
        <v>59.146520000000002</v>
      </c>
      <c r="M77" s="63"/>
      <c r="N77" s="64"/>
      <c r="O77" s="69"/>
      <c r="P77" s="64"/>
      <c r="Q77" s="59"/>
      <c r="R77" s="60"/>
      <c r="S77" s="64">
        <v>235.57050000000001</v>
      </c>
      <c r="T77" s="59">
        <v>243.88051999999999</v>
      </c>
      <c r="U77" s="60">
        <v>2.4634800000000001</v>
      </c>
      <c r="V77" s="59"/>
      <c r="W77" s="60"/>
      <c r="X77" s="59"/>
      <c r="Y77" s="60"/>
      <c r="Z77" s="69"/>
      <c r="AA77" s="66"/>
      <c r="AB77" s="63"/>
      <c r="AC77" s="64"/>
      <c r="AD77" s="69"/>
      <c r="AE77" s="64"/>
      <c r="AF77" s="69"/>
      <c r="AG77" s="64"/>
      <c r="AH77" s="59"/>
      <c r="AI77" s="60"/>
      <c r="AJ77" s="64"/>
      <c r="AK77" s="64"/>
      <c r="AL77" s="59"/>
      <c r="AM77" s="60"/>
      <c r="AN77" s="59"/>
      <c r="AO77" s="60"/>
      <c r="AP77" s="59"/>
      <c r="AQ77" s="60"/>
      <c r="AR77" s="69"/>
      <c r="AS77" s="64"/>
      <c r="AT77" s="60"/>
      <c r="AU77" s="64"/>
      <c r="AV77" s="64"/>
      <c r="AW77" s="64"/>
      <c r="AX77" s="64"/>
      <c r="AY77" s="64"/>
      <c r="AZ77" s="64"/>
      <c r="BA77" s="64"/>
      <c r="BB77" s="64"/>
      <c r="BC77" s="69"/>
      <c r="BD77" s="60"/>
      <c r="BE77" s="59"/>
      <c r="BF77" s="60"/>
      <c r="BG77" s="60"/>
      <c r="BH77" s="69"/>
      <c r="BI77" s="64"/>
      <c r="BJ77" s="64"/>
      <c r="BK77" s="60"/>
      <c r="BL77" s="69"/>
      <c r="BM77" s="64"/>
      <c r="BN77" s="60"/>
      <c r="BO77" s="64"/>
      <c r="BP77" s="64"/>
      <c r="BQ77" s="64"/>
      <c r="BR77" s="64"/>
      <c r="BS77" s="69"/>
      <c r="BT77" s="64"/>
      <c r="BU77" s="70"/>
      <c r="BV77" s="66"/>
      <c r="BW77" s="64"/>
      <c r="BX77" s="66"/>
      <c r="BY77" s="66"/>
      <c r="BZ77" s="64"/>
      <c r="CA77" s="64"/>
      <c r="CB77" s="60"/>
      <c r="CC77" s="60"/>
      <c r="CD77" s="64"/>
      <c r="CE77" s="64"/>
      <c r="CF77" s="69"/>
      <c r="CG77" s="64"/>
    </row>
    <row r="78" spans="1:85" ht="46.5" outlineLevel="1" x14ac:dyDescent="0.35">
      <c r="A78" s="92" t="s">
        <v>159</v>
      </c>
      <c r="B78" s="54" t="s">
        <v>192</v>
      </c>
      <c r="C78" s="55" t="s">
        <v>113</v>
      </c>
      <c r="D78" s="77" t="s">
        <v>193</v>
      </c>
      <c r="E78" s="57" t="s">
        <v>121</v>
      </c>
      <c r="F78" s="86">
        <f t="shared" si="10"/>
        <v>29568.984960000002</v>
      </c>
      <c r="G78" s="59">
        <f t="shared" si="11"/>
        <v>7916.9069200000013</v>
      </c>
      <c r="H78" s="60">
        <f t="shared" si="12"/>
        <v>21652.07804</v>
      </c>
      <c r="I78" s="61">
        <v>352.03973000000002</v>
      </c>
      <c r="J78" s="60">
        <v>143.79087000000001</v>
      </c>
      <c r="K78" s="69"/>
      <c r="L78" s="64"/>
      <c r="M78" s="63">
        <v>112.46705</v>
      </c>
      <c r="N78" s="64">
        <v>45.937240000000003</v>
      </c>
      <c r="O78" s="69"/>
      <c r="P78" s="64"/>
      <c r="Q78" s="59"/>
      <c r="R78" s="60"/>
      <c r="S78" s="64">
        <f>4591.77345+784.9745</f>
        <v>5376.7479499999999</v>
      </c>
      <c r="T78" s="59">
        <v>3250.1695100000002</v>
      </c>
      <c r="U78" s="60">
        <v>32.830489999999998</v>
      </c>
      <c r="V78" s="59">
        <v>805.80951000000005</v>
      </c>
      <c r="W78" s="60">
        <v>8.1394900000000003</v>
      </c>
      <c r="X78" s="59"/>
      <c r="Y78" s="60"/>
      <c r="Z78" s="69"/>
      <c r="AA78" s="66"/>
      <c r="AB78" s="63"/>
      <c r="AC78" s="64"/>
      <c r="AD78" s="69"/>
      <c r="AE78" s="64"/>
      <c r="AF78" s="69">
        <v>35.387799999999999</v>
      </c>
      <c r="AG78" s="64">
        <v>14.45417</v>
      </c>
      <c r="AH78" s="69">
        <v>3361.03332</v>
      </c>
      <c r="AI78" s="73">
        <v>1372.8164200000001</v>
      </c>
      <c r="AJ78" s="64">
        <v>12087.82562</v>
      </c>
      <c r="AK78" s="64"/>
      <c r="AL78" s="59"/>
      <c r="AM78" s="60"/>
      <c r="AN78" s="59"/>
      <c r="AO78" s="60"/>
      <c r="AP78" s="59"/>
      <c r="AQ78" s="60"/>
      <c r="AR78" s="69"/>
      <c r="AS78" s="64"/>
      <c r="AT78" s="60"/>
      <c r="AU78" s="64"/>
      <c r="AV78" s="64"/>
      <c r="AW78" s="64"/>
      <c r="AX78" s="64"/>
      <c r="AY78" s="64"/>
      <c r="AZ78" s="64"/>
      <c r="BA78" s="64"/>
      <c r="BB78" s="64"/>
      <c r="BC78" s="69"/>
      <c r="BD78" s="60"/>
      <c r="BE78" s="59"/>
      <c r="BF78" s="60"/>
      <c r="BG78" s="60"/>
      <c r="BH78" s="69"/>
      <c r="BI78" s="64"/>
      <c r="BJ78" s="64"/>
      <c r="BK78" s="60"/>
      <c r="BL78" s="69"/>
      <c r="BM78" s="64"/>
      <c r="BN78" s="60"/>
      <c r="BO78" s="64">
        <v>41.25</v>
      </c>
      <c r="BP78" s="64"/>
      <c r="BQ78" s="64"/>
      <c r="BR78" s="64"/>
      <c r="BS78" s="69"/>
      <c r="BT78" s="64"/>
      <c r="BU78" s="70"/>
      <c r="BV78" s="66"/>
      <c r="BW78" s="64"/>
      <c r="BX78" s="66"/>
      <c r="BY78" s="66"/>
      <c r="BZ78" s="64"/>
      <c r="CA78" s="64"/>
      <c r="CB78" s="60"/>
      <c r="CC78" s="60"/>
      <c r="CD78" s="64">
        <v>2528.2857899999999</v>
      </c>
      <c r="CE78" s="64"/>
      <c r="CF78" s="69"/>
      <c r="CG78" s="64"/>
    </row>
    <row r="79" spans="1:85" outlineLevel="1" x14ac:dyDescent="0.35">
      <c r="A79" s="92" t="s">
        <v>159</v>
      </c>
      <c r="B79" s="54" t="s">
        <v>194</v>
      </c>
      <c r="C79" s="55" t="s">
        <v>113</v>
      </c>
      <c r="D79" s="77" t="s">
        <v>195</v>
      </c>
      <c r="E79" s="57" t="s">
        <v>65</v>
      </c>
      <c r="F79" s="86">
        <f t="shared" si="10"/>
        <v>29871.591280000001</v>
      </c>
      <c r="G79" s="59">
        <f t="shared" si="11"/>
        <v>18885.71459</v>
      </c>
      <c r="H79" s="60">
        <f t="shared" si="12"/>
        <v>10985.876689999999</v>
      </c>
      <c r="I79" s="61">
        <v>184.75961000000001</v>
      </c>
      <c r="J79" s="60">
        <v>75.465190000000007</v>
      </c>
      <c r="K79" s="69">
        <v>2380.7706200000002</v>
      </c>
      <c r="L79" s="64">
        <v>972.42742999999996</v>
      </c>
      <c r="M79" s="63">
        <v>2173.8306200000002</v>
      </c>
      <c r="N79" s="64">
        <v>887.90264000000002</v>
      </c>
      <c r="O79" s="69"/>
      <c r="P79" s="64"/>
      <c r="Q79" s="59"/>
      <c r="R79" s="60"/>
      <c r="S79" s="64">
        <v>3993.3750700000001</v>
      </c>
      <c r="T79" s="59">
        <v>10631.92519</v>
      </c>
      <c r="U79" s="60">
        <v>107.39481000000001</v>
      </c>
      <c r="V79" s="59">
        <v>2713.2137899999998</v>
      </c>
      <c r="W79" s="60">
        <v>27.406210000000002</v>
      </c>
      <c r="X79" s="59"/>
      <c r="Y79" s="60"/>
      <c r="Z79" s="69"/>
      <c r="AA79" s="66"/>
      <c r="AB79" s="63"/>
      <c r="AC79" s="64"/>
      <c r="AD79" s="69"/>
      <c r="AE79" s="64"/>
      <c r="AF79" s="69">
        <v>273.54885999999999</v>
      </c>
      <c r="AG79" s="64">
        <v>111.73121999999999</v>
      </c>
      <c r="AH79" s="69">
        <v>527.66589999999997</v>
      </c>
      <c r="AI79" s="73">
        <v>215.52551</v>
      </c>
      <c r="AJ79" s="64">
        <v>3852.9819200000002</v>
      </c>
      <c r="AK79" s="64"/>
      <c r="AL79" s="59"/>
      <c r="AM79" s="60"/>
      <c r="AN79" s="59"/>
      <c r="AO79" s="60"/>
      <c r="AP79" s="59"/>
      <c r="AQ79" s="60"/>
      <c r="AR79" s="69"/>
      <c r="AS79" s="64"/>
      <c r="AT79" s="60"/>
      <c r="AU79" s="64"/>
      <c r="AV79" s="64"/>
      <c r="AW79" s="64"/>
      <c r="AX79" s="64"/>
      <c r="AY79" s="64"/>
      <c r="AZ79" s="64"/>
      <c r="BA79" s="64"/>
      <c r="BB79" s="64"/>
      <c r="BC79" s="69"/>
      <c r="BD79" s="60"/>
      <c r="BE79" s="59"/>
      <c r="BF79" s="60"/>
      <c r="BG79" s="60"/>
      <c r="BH79" s="69"/>
      <c r="BI79" s="64"/>
      <c r="BJ79" s="64"/>
      <c r="BK79" s="60"/>
      <c r="BL79" s="69"/>
      <c r="BM79" s="64"/>
      <c r="BN79" s="60"/>
      <c r="BO79" s="64">
        <v>741.66669000000002</v>
      </c>
      <c r="BP79" s="64"/>
      <c r="BQ79" s="64"/>
      <c r="BR79" s="64"/>
      <c r="BS79" s="69"/>
      <c r="BT79" s="64"/>
      <c r="BU79" s="70"/>
      <c r="BV79" s="66"/>
      <c r="BW79" s="64"/>
      <c r="BX79" s="66"/>
      <c r="BY79" s="66"/>
      <c r="BZ79" s="64"/>
      <c r="CA79" s="64"/>
      <c r="CB79" s="60"/>
      <c r="CC79" s="60"/>
      <c r="CD79" s="64"/>
      <c r="CE79" s="64"/>
      <c r="CF79" s="69"/>
      <c r="CG79" s="64"/>
    </row>
    <row r="80" spans="1:85" outlineLevel="1" x14ac:dyDescent="0.35">
      <c r="A80" s="92" t="s">
        <v>159</v>
      </c>
      <c r="B80" s="54" t="s">
        <v>196</v>
      </c>
      <c r="C80" s="55" t="s">
        <v>113</v>
      </c>
      <c r="D80" s="77" t="s">
        <v>197</v>
      </c>
      <c r="E80" s="57" t="s">
        <v>65</v>
      </c>
      <c r="F80" s="86">
        <f t="shared" si="10"/>
        <v>281.51745</v>
      </c>
      <c r="G80" s="59">
        <f t="shared" si="11"/>
        <v>133.54422</v>
      </c>
      <c r="H80" s="60">
        <f t="shared" si="12"/>
        <v>147.97323</v>
      </c>
      <c r="I80" s="61"/>
      <c r="J80" s="60"/>
      <c r="K80" s="69">
        <v>133.54422</v>
      </c>
      <c r="L80" s="64">
        <v>54.546230000000001</v>
      </c>
      <c r="M80" s="63"/>
      <c r="N80" s="64"/>
      <c r="O80" s="69"/>
      <c r="P80" s="64"/>
      <c r="Q80" s="59"/>
      <c r="R80" s="60"/>
      <c r="S80" s="64">
        <v>93.427000000000007</v>
      </c>
      <c r="T80" s="59"/>
      <c r="U80" s="60"/>
      <c r="V80" s="59"/>
      <c r="W80" s="60"/>
      <c r="X80" s="59"/>
      <c r="Y80" s="60"/>
      <c r="Z80" s="69"/>
      <c r="AA80" s="66"/>
      <c r="AB80" s="63"/>
      <c r="AC80" s="64"/>
      <c r="AD80" s="69"/>
      <c r="AE80" s="64"/>
      <c r="AF80" s="69"/>
      <c r="AG80" s="64"/>
      <c r="AH80" s="59"/>
      <c r="AI80" s="60"/>
      <c r="AJ80" s="64"/>
      <c r="AK80" s="64"/>
      <c r="AL80" s="59"/>
      <c r="AM80" s="60"/>
      <c r="AN80" s="59"/>
      <c r="AO80" s="60"/>
      <c r="AP80" s="59"/>
      <c r="AQ80" s="60"/>
      <c r="AR80" s="69"/>
      <c r="AS80" s="64"/>
      <c r="AT80" s="60"/>
      <c r="AU80" s="64"/>
      <c r="AV80" s="64"/>
      <c r="AW80" s="64"/>
      <c r="AX80" s="64"/>
      <c r="AY80" s="64"/>
      <c r="AZ80" s="64"/>
      <c r="BA80" s="64"/>
      <c r="BB80" s="64"/>
      <c r="BC80" s="69"/>
      <c r="BD80" s="60"/>
      <c r="BE80" s="59"/>
      <c r="BF80" s="60"/>
      <c r="BG80" s="60"/>
      <c r="BH80" s="69"/>
      <c r="BI80" s="64"/>
      <c r="BJ80" s="64"/>
      <c r="BK80" s="60"/>
      <c r="BL80" s="69"/>
      <c r="BM80" s="64"/>
      <c r="BN80" s="60"/>
      <c r="BO80" s="64"/>
      <c r="BP80" s="64"/>
      <c r="BQ80" s="64"/>
      <c r="BR80" s="64"/>
      <c r="BS80" s="69"/>
      <c r="BT80" s="64"/>
      <c r="BU80" s="70"/>
      <c r="BV80" s="66"/>
      <c r="BW80" s="64"/>
      <c r="BX80" s="66"/>
      <c r="BY80" s="66"/>
      <c r="BZ80" s="64"/>
      <c r="CA80" s="64"/>
      <c r="CB80" s="60"/>
      <c r="CC80" s="60"/>
      <c r="CD80" s="64"/>
      <c r="CE80" s="64"/>
      <c r="CF80" s="69"/>
      <c r="CG80" s="64"/>
    </row>
    <row r="81" spans="1:85" outlineLevel="1" x14ac:dyDescent="0.35">
      <c r="A81" s="92" t="s">
        <v>159</v>
      </c>
      <c r="B81" s="54" t="s">
        <v>198</v>
      </c>
      <c r="C81" s="55" t="s">
        <v>113</v>
      </c>
      <c r="D81" s="77" t="s">
        <v>199</v>
      </c>
      <c r="E81" s="57" t="s">
        <v>65</v>
      </c>
      <c r="F81" s="86">
        <f t="shared" si="10"/>
        <v>1709.7437199999999</v>
      </c>
      <c r="G81" s="59">
        <f t="shared" si="11"/>
        <v>1370.0664099999999</v>
      </c>
      <c r="H81" s="60">
        <f t="shared" si="12"/>
        <v>339.67730999999998</v>
      </c>
      <c r="I81" s="61"/>
      <c r="J81" s="60"/>
      <c r="K81" s="69">
        <v>160.89664999999999</v>
      </c>
      <c r="L81" s="64">
        <v>65.718350000000001</v>
      </c>
      <c r="M81" s="63"/>
      <c r="N81" s="64"/>
      <c r="O81" s="69"/>
      <c r="P81" s="64"/>
      <c r="Q81" s="59"/>
      <c r="R81" s="60"/>
      <c r="S81" s="64">
        <v>261.745</v>
      </c>
      <c r="T81" s="59">
        <v>853.47433999999998</v>
      </c>
      <c r="U81" s="60">
        <v>8.6210799999999992</v>
      </c>
      <c r="V81" s="59">
        <v>355.69542000000001</v>
      </c>
      <c r="W81" s="60">
        <v>3.5928800000000001</v>
      </c>
      <c r="X81" s="59"/>
      <c r="Y81" s="60"/>
      <c r="Z81" s="69"/>
      <c r="AA81" s="66"/>
      <c r="AB81" s="63"/>
      <c r="AC81" s="64"/>
      <c r="AD81" s="69"/>
      <c r="AE81" s="64"/>
      <c r="AF81" s="69"/>
      <c r="AG81" s="64"/>
      <c r="AH81" s="59"/>
      <c r="AI81" s="60"/>
      <c r="AJ81" s="64"/>
      <c r="AK81" s="64"/>
      <c r="AL81" s="59"/>
      <c r="AM81" s="60"/>
      <c r="AN81" s="59"/>
      <c r="AO81" s="60"/>
      <c r="AP81" s="59"/>
      <c r="AQ81" s="60"/>
      <c r="AR81" s="69"/>
      <c r="AS81" s="64"/>
      <c r="AT81" s="60"/>
      <c r="AU81" s="64"/>
      <c r="AV81" s="64"/>
      <c r="AW81" s="64"/>
      <c r="AX81" s="64"/>
      <c r="AY81" s="64"/>
      <c r="AZ81" s="64"/>
      <c r="BA81" s="64"/>
      <c r="BB81" s="64"/>
      <c r="BC81" s="69"/>
      <c r="BD81" s="60"/>
      <c r="BE81" s="59"/>
      <c r="BF81" s="60"/>
      <c r="BG81" s="60"/>
      <c r="BH81" s="69"/>
      <c r="BI81" s="64"/>
      <c r="BJ81" s="64"/>
      <c r="BK81" s="60"/>
      <c r="BL81" s="69"/>
      <c r="BM81" s="64"/>
      <c r="BN81" s="60"/>
      <c r="BO81" s="64"/>
      <c r="BP81" s="64"/>
      <c r="BQ81" s="64"/>
      <c r="BR81" s="64"/>
      <c r="BS81" s="69"/>
      <c r="BT81" s="64"/>
      <c r="BU81" s="70"/>
      <c r="BV81" s="66"/>
      <c r="BW81" s="64"/>
      <c r="BX81" s="66"/>
      <c r="BY81" s="66"/>
      <c r="BZ81" s="64"/>
      <c r="CA81" s="64"/>
      <c r="CB81" s="60"/>
      <c r="CC81" s="60"/>
      <c r="CD81" s="64"/>
      <c r="CE81" s="64"/>
      <c r="CF81" s="69"/>
      <c r="CG81" s="64"/>
    </row>
    <row r="82" spans="1:85" outlineLevel="1" x14ac:dyDescent="0.35">
      <c r="A82" s="92" t="s">
        <v>159</v>
      </c>
      <c r="B82" s="54" t="s">
        <v>200</v>
      </c>
      <c r="C82" s="55" t="s">
        <v>113</v>
      </c>
      <c r="D82" s="77" t="s">
        <v>201</v>
      </c>
      <c r="E82" s="57" t="s">
        <v>65</v>
      </c>
      <c r="F82" s="86">
        <f t="shared" si="10"/>
        <v>494.33078999999998</v>
      </c>
      <c r="G82" s="59">
        <f t="shared" si="11"/>
        <v>331.72174000000001</v>
      </c>
      <c r="H82" s="60">
        <f t="shared" si="12"/>
        <v>162.60905</v>
      </c>
      <c r="I82" s="61">
        <v>13.437060000000001</v>
      </c>
      <c r="J82" s="60">
        <v>5.4883800000000003</v>
      </c>
      <c r="K82" s="69">
        <v>78.839359999999999</v>
      </c>
      <c r="L82" s="64">
        <v>32.201990000000002</v>
      </c>
      <c r="M82" s="63"/>
      <c r="N82" s="64"/>
      <c r="O82" s="69"/>
      <c r="P82" s="64"/>
      <c r="Q82" s="59"/>
      <c r="R82" s="60"/>
      <c r="S82" s="64">
        <v>122.5</v>
      </c>
      <c r="T82" s="59">
        <v>239.44532000000001</v>
      </c>
      <c r="U82" s="60">
        <v>2.4186800000000002</v>
      </c>
      <c r="V82" s="59"/>
      <c r="W82" s="60"/>
      <c r="X82" s="59"/>
      <c r="Y82" s="60"/>
      <c r="Z82" s="69"/>
      <c r="AA82" s="66"/>
      <c r="AB82" s="63"/>
      <c r="AC82" s="64"/>
      <c r="AD82" s="69"/>
      <c r="AE82" s="64"/>
      <c r="AF82" s="69"/>
      <c r="AG82" s="64"/>
      <c r="AH82" s="59"/>
      <c r="AI82" s="60"/>
      <c r="AJ82" s="64"/>
      <c r="AK82" s="64"/>
      <c r="AL82" s="59"/>
      <c r="AM82" s="60"/>
      <c r="AN82" s="59"/>
      <c r="AO82" s="60"/>
      <c r="AP82" s="59"/>
      <c r="AQ82" s="60"/>
      <c r="AR82" s="69"/>
      <c r="AS82" s="64"/>
      <c r="AT82" s="60"/>
      <c r="AU82" s="64"/>
      <c r="AV82" s="64"/>
      <c r="AW82" s="64"/>
      <c r="AX82" s="64"/>
      <c r="AY82" s="64"/>
      <c r="AZ82" s="64"/>
      <c r="BA82" s="64"/>
      <c r="BB82" s="64"/>
      <c r="BC82" s="69"/>
      <c r="BD82" s="60"/>
      <c r="BE82" s="59"/>
      <c r="BF82" s="60"/>
      <c r="BG82" s="60"/>
      <c r="BH82" s="69"/>
      <c r="BI82" s="64"/>
      <c r="BJ82" s="64"/>
      <c r="BK82" s="60"/>
      <c r="BL82" s="69"/>
      <c r="BM82" s="64"/>
      <c r="BN82" s="60"/>
      <c r="BO82" s="64"/>
      <c r="BP82" s="64"/>
      <c r="BQ82" s="64"/>
      <c r="BR82" s="64"/>
      <c r="BS82" s="69"/>
      <c r="BT82" s="64"/>
      <c r="BU82" s="70"/>
      <c r="BV82" s="66"/>
      <c r="BW82" s="64"/>
      <c r="BX82" s="66"/>
      <c r="BY82" s="66"/>
      <c r="BZ82" s="64"/>
      <c r="CA82" s="64"/>
      <c r="CB82" s="60"/>
      <c r="CC82" s="60"/>
      <c r="CD82" s="64"/>
      <c r="CE82" s="64"/>
      <c r="CF82" s="69"/>
      <c r="CG82" s="64"/>
    </row>
    <row r="83" spans="1:85" outlineLevel="1" x14ac:dyDescent="0.35">
      <c r="A83" s="92" t="s">
        <v>159</v>
      </c>
      <c r="B83" s="54" t="s">
        <v>202</v>
      </c>
      <c r="C83" s="55" t="s">
        <v>113</v>
      </c>
      <c r="D83" s="77" t="s">
        <v>203</v>
      </c>
      <c r="E83" s="57" t="s">
        <v>65</v>
      </c>
      <c r="F83" s="86">
        <f t="shared" si="10"/>
        <v>4699.0313700000006</v>
      </c>
      <c r="G83" s="59">
        <f t="shared" si="11"/>
        <v>2997.8600500000002</v>
      </c>
      <c r="H83" s="60">
        <f t="shared" si="12"/>
        <v>1701.1713199999999</v>
      </c>
      <c r="I83" s="61"/>
      <c r="J83" s="60"/>
      <c r="K83" s="69">
        <v>643.58659999999998</v>
      </c>
      <c r="L83" s="64">
        <v>262.8734</v>
      </c>
      <c r="M83" s="63"/>
      <c r="N83" s="64"/>
      <c r="O83" s="69"/>
      <c r="P83" s="64"/>
      <c r="Q83" s="59"/>
      <c r="R83" s="60"/>
      <c r="S83" s="64">
        <v>1046.98</v>
      </c>
      <c r="T83" s="59"/>
      <c r="U83" s="60"/>
      <c r="V83" s="59">
        <v>2354.2734500000001</v>
      </c>
      <c r="W83" s="60">
        <v>23.780550000000002</v>
      </c>
      <c r="X83" s="59"/>
      <c r="Y83" s="60"/>
      <c r="Z83" s="69"/>
      <c r="AA83" s="66"/>
      <c r="AB83" s="63"/>
      <c r="AC83" s="64"/>
      <c r="AD83" s="69"/>
      <c r="AE83" s="64"/>
      <c r="AF83" s="69"/>
      <c r="AG83" s="64"/>
      <c r="AH83" s="59"/>
      <c r="AI83" s="60"/>
      <c r="AJ83" s="64"/>
      <c r="AK83" s="64"/>
      <c r="AL83" s="59"/>
      <c r="AM83" s="60"/>
      <c r="AN83" s="59"/>
      <c r="AO83" s="60"/>
      <c r="AP83" s="59"/>
      <c r="AQ83" s="60"/>
      <c r="AR83" s="69"/>
      <c r="AS83" s="64"/>
      <c r="AT83" s="60"/>
      <c r="AU83" s="64"/>
      <c r="AV83" s="64"/>
      <c r="AW83" s="64"/>
      <c r="AX83" s="64"/>
      <c r="AY83" s="64"/>
      <c r="AZ83" s="64"/>
      <c r="BA83" s="64"/>
      <c r="BB83" s="64"/>
      <c r="BC83" s="69"/>
      <c r="BD83" s="60"/>
      <c r="BE83" s="59"/>
      <c r="BF83" s="60"/>
      <c r="BG83" s="60"/>
      <c r="BH83" s="69"/>
      <c r="BI83" s="64"/>
      <c r="BJ83" s="64"/>
      <c r="BK83" s="60">
        <v>56.602370000000001</v>
      </c>
      <c r="BL83" s="69"/>
      <c r="BM83" s="64"/>
      <c r="BN83" s="60"/>
      <c r="BO83" s="64">
        <v>310.935</v>
      </c>
      <c r="BP83" s="64"/>
      <c r="BQ83" s="64"/>
      <c r="BR83" s="64"/>
      <c r="BS83" s="69"/>
      <c r="BT83" s="64"/>
      <c r="BU83" s="70"/>
      <c r="BV83" s="66"/>
      <c r="BW83" s="64"/>
      <c r="BX83" s="66"/>
      <c r="BY83" s="66"/>
      <c r="BZ83" s="64"/>
      <c r="CA83" s="64"/>
      <c r="CB83" s="60"/>
      <c r="CC83" s="60"/>
      <c r="CD83" s="64"/>
      <c r="CE83" s="64"/>
      <c r="CF83" s="69"/>
      <c r="CG83" s="64"/>
    </row>
    <row r="84" spans="1:85" outlineLevel="1" x14ac:dyDescent="0.35">
      <c r="A84" s="92" t="s">
        <v>159</v>
      </c>
      <c r="B84" s="54" t="s">
        <v>204</v>
      </c>
      <c r="C84" s="55" t="s">
        <v>113</v>
      </c>
      <c r="D84" s="77" t="s">
        <v>205</v>
      </c>
      <c r="E84" s="57" t="s">
        <v>65</v>
      </c>
      <c r="F84" s="86">
        <f t="shared" si="10"/>
        <v>2567.8400899999997</v>
      </c>
      <c r="G84" s="59">
        <f t="shared" si="11"/>
        <v>717.76307999999995</v>
      </c>
      <c r="H84" s="60">
        <f t="shared" si="12"/>
        <v>1850.07701</v>
      </c>
      <c r="I84" s="61">
        <v>717.76307999999995</v>
      </c>
      <c r="J84" s="60">
        <v>293.17084</v>
      </c>
      <c r="K84" s="69"/>
      <c r="L84" s="64"/>
      <c r="M84" s="63"/>
      <c r="N84" s="64"/>
      <c r="O84" s="69"/>
      <c r="P84" s="64"/>
      <c r="Q84" s="59"/>
      <c r="R84" s="60"/>
      <c r="S84" s="64">
        <v>1011.90617</v>
      </c>
      <c r="T84" s="59"/>
      <c r="U84" s="60"/>
      <c r="V84" s="59"/>
      <c r="W84" s="60"/>
      <c r="X84" s="59"/>
      <c r="Y84" s="60"/>
      <c r="Z84" s="69"/>
      <c r="AA84" s="66"/>
      <c r="AB84" s="63"/>
      <c r="AC84" s="64"/>
      <c r="AD84" s="69"/>
      <c r="AE84" s="64"/>
      <c r="AF84" s="69"/>
      <c r="AG84" s="64"/>
      <c r="AH84" s="59"/>
      <c r="AI84" s="60"/>
      <c r="AJ84" s="64"/>
      <c r="AK84" s="64"/>
      <c r="AL84" s="59"/>
      <c r="AM84" s="60"/>
      <c r="AN84" s="59"/>
      <c r="AO84" s="60"/>
      <c r="AP84" s="59"/>
      <c r="AQ84" s="60"/>
      <c r="AR84" s="69"/>
      <c r="AS84" s="64"/>
      <c r="AT84" s="60"/>
      <c r="AU84" s="64"/>
      <c r="AV84" s="64"/>
      <c r="AW84" s="64"/>
      <c r="AX84" s="64"/>
      <c r="AY84" s="64"/>
      <c r="AZ84" s="64"/>
      <c r="BA84" s="64"/>
      <c r="BB84" s="64"/>
      <c r="BC84" s="69"/>
      <c r="BD84" s="60"/>
      <c r="BE84" s="59"/>
      <c r="BF84" s="60"/>
      <c r="BG84" s="60"/>
      <c r="BH84" s="69"/>
      <c r="BI84" s="64"/>
      <c r="BJ84" s="64"/>
      <c r="BK84" s="60"/>
      <c r="BL84" s="69"/>
      <c r="BM84" s="64"/>
      <c r="BN84" s="60"/>
      <c r="BO84" s="64">
        <v>545</v>
      </c>
      <c r="BP84" s="64"/>
      <c r="BQ84" s="64"/>
      <c r="BR84" s="64"/>
      <c r="BS84" s="69"/>
      <c r="BT84" s="64"/>
      <c r="BU84" s="70"/>
      <c r="BV84" s="66"/>
      <c r="BW84" s="64"/>
      <c r="BX84" s="66"/>
      <c r="BY84" s="66"/>
      <c r="BZ84" s="64"/>
      <c r="CA84" s="64"/>
      <c r="CB84" s="60"/>
      <c r="CC84" s="60"/>
      <c r="CD84" s="64"/>
      <c r="CE84" s="64"/>
      <c r="CF84" s="69"/>
      <c r="CG84" s="64"/>
    </row>
    <row r="85" spans="1:85" outlineLevel="1" x14ac:dyDescent="0.35">
      <c r="A85" s="92" t="s">
        <v>159</v>
      </c>
      <c r="B85" s="54" t="s">
        <v>206</v>
      </c>
      <c r="C85" s="55" t="s">
        <v>113</v>
      </c>
      <c r="D85" s="77" t="s">
        <v>207</v>
      </c>
      <c r="E85" s="57" t="s">
        <v>65</v>
      </c>
      <c r="F85" s="86">
        <f t="shared" si="10"/>
        <v>2419.5376799999999</v>
      </c>
      <c r="G85" s="59">
        <f t="shared" si="11"/>
        <v>1754.0535400000001</v>
      </c>
      <c r="H85" s="60">
        <f t="shared" si="12"/>
        <v>665.48413999999991</v>
      </c>
      <c r="I85" s="61"/>
      <c r="J85" s="60"/>
      <c r="K85" s="59">
        <v>319.86254000000002</v>
      </c>
      <c r="L85" s="64">
        <v>130.64807999999999</v>
      </c>
      <c r="M85" s="63"/>
      <c r="N85" s="64"/>
      <c r="O85" s="59"/>
      <c r="P85" s="64"/>
      <c r="Q85" s="59"/>
      <c r="R85" s="60"/>
      <c r="S85" s="64">
        <v>520.34906000000001</v>
      </c>
      <c r="T85" s="59">
        <v>1434.191</v>
      </c>
      <c r="U85" s="60">
        <v>14.487</v>
      </c>
      <c r="V85" s="59"/>
      <c r="W85" s="60"/>
      <c r="X85" s="59"/>
      <c r="Y85" s="60"/>
      <c r="Z85" s="69"/>
      <c r="AA85" s="66"/>
      <c r="AB85" s="63"/>
      <c r="AC85" s="64"/>
      <c r="AD85" s="69"/>
      <c r="AE85" s="64"/>
      <c r="AF85" s="69"/>
      <c r="AG85" s="64"/>
      <c r="AH85" s="59"/>
      <c r="AI85" s="60"/>
      <c r="AJ85" s="64"/>
      <c r="AK85" s="64"/>
      <c r="AL85" s="59"/>
      <c r="AM85" s="60"/>
      <c r="AN85" s="59"/>
      <c r="AO85" s="60"/>
      <c r="AP85" s="59"/>
      <c r="AQ85" s="60"/>
      <c r="AR85" s="69"/>
      <c r="AS85" s="64"/>
      <c r="AT85" s="60"/>
      <c r="AU85" s="64"/>
      <c r="AV85" s="64"/>
      <c r="AW85" s="64"/>
      <c r="AX85" s="64"/>
      <c r="AY85" s="64"/>
      <c r="AZ85" s="64"/>
      <c r="BA85" s="64"/>
      <c r="BB85" s="64"/>
      <c r="BC85" s="69"/>
      <c r="BD85" s="60"/>
      <c r="BE85" s="59"/>
      <c r="BF85" s="60"/>
      <c r="BG85" s="60"/>
      <c r="BH85" s="69"/>
      <c r="BI85" s="64"/>
      <c r="BJ85" s="64"/>
      <c r="BK85" s="60"/>
      <c r="BL85" s="69"/>
      <c r="BM85" s="64"/>
      <c r="BN85" s="60"/>
      <c r="BO85" s="64"/>
      <c r="BP85" s="64"/>
      <c r="BQ85" s="64"/>
      <c r="BR85" s="64"/>
      <c r="BS85" s="69"/>
      <c r="BT85" s="64"/>
      <c r="BU85" s="70"/>
      <c r="BV85" s="66"/>
      <c r="BW85" s="64"/>
      <c r="BX85" s="66"/>
      <c r="BY85" s="66"/>
      <c r="BZ85" s="64"/>
      <c r="CA85" s="64"/>
      <c r="CB85" s="60"/>
      <c r="CC85" s="60"/>
      <c r="CD85" s="64"/>
      <c r="CE85" s="64"/>
      <c r="CF85" s="69"/>
      <c r="CG85" s="64"/>
    </row>
    <row r="86" spans="1:85" outlineLevel="1" x14ac:dyDescent="0.35">
      <c r="A86" s="92" t="s">
        <v>159</v>
      </c>
      <c r="B86" s="54" t="s">
        <v>208</v>
      </c>
      <c r="C86" s="55" t="s">
        <v>113</v>
      </c>
      <c r="D86" s="77" t="s">
        <v>209</v>
      </c>
      <c r="E86" s="57" t="s">
        <v>65</v>
      </c>
      <c r="F86" s="86">
        <f t="shared" si="10"/>
        <v>650.86289999999997</v>
      </c>
      <c r="G86" s="59">
        <f t="shared" si="11"/>
        <v>78.439310000000006</v>
      </c>
      <c r="H86" s="60">
        <f t="shared" si="12"/>
        <v>572.42358999999999</v>
      </c>
      <c r="I86" s="61">
        <v>13.437060000000001</v>
      </c>
      <c r="J86" s="60">
        <v>5.4883800000000003</v>
      </c>
      <c r="K86" s="69">
        <v>65.002250000000004</v>
      </c>
      <c r="L86" s="64">
        <v>26.55021</v>
      </c>
      <c r="M86" s="63"/>
      <c r="N86" s="64"/>
      <c r="O86" s="69"/>
      <c r="P86" s="64"/>
      <c r="Q86" s="59"/>
      <c r="R86" s="60"/>
      <c r="S86" s="64">
        <v>101</v>
      </c>
      <c r="T86" s="59"/>
      <c r="U86" s="60"/>
      <c r="V86" s="59"/>
      <c r="W86" s="60"/>
      <c r="X86" s="59"/>
      <c r="Y86" s="60"/>
      <c r="Z86" s="69"/>
      <c r="AA86" s="66"/>
      <c r="AB86" s="63"/>
      <c r="AC86" s="64"/>
      <c r="AD86" s="69"/>
      <c r="AE86" s="64"/>
      <c r="AF86" s="69"/>
      <c r="AG86" s="64"/>
      <c r="AH86" s="59"/>
      <c r="AI86" s="60"/>
      <c r="AJ86" s="64"/>
      <c r="AK86" s="64"/>
      <c r="AL86" s="59"/>
      <c r="AM86" s="60"/>
      <c r="AN86" s="59"/>
      <c r="AO86" s="60"/>
      <c r="AP86" s="59"/>
      <c r="AQ86" s="60"/>
      <c r="AR86" s="69"/>
      <c r="AS86" s="64"/>
      <c r="AT86" s="60"/>
      <c r="AU86" s="64"/>
      <c r="AV86" s="64"/>
      <c r="AW86" s="64"/>
      <c r="AX86" s="64"/>
      <c r="AY86" s="64"/>
      <c r="AZ86" s="64"/>
      <c r="BA86" s="64"/>
      <c r="BB86" s="64"/>
      <c r="BC86" s="69"/>
      <c r="BD86" s="60"/>
      <c r="BE86" s="59"/>
      <c r="BF86" s="60"/>
      <c r="BG86" s="60"/>
      <c r="BH86" s="69"/>
      <c r="BI86" s="64"/>
      <c r="BJ86" s="64"/>
      <c r="BK86" s="60"/>
      <c r="BL86" s="69"/>
      <c r="BM86" s="64"/>
      <c r="BN86" s="60"/>
      <c r="BO86" s="64">
        <v>439.38499999999999</v>
      </c>
      <c r="BP86" s="64"/>
      <c r="BQ86" s="64"/>
      <c r="BR86" s="64"/>
      <c r="BS86" s="69"/>
      <c r="BT86" s="64"/>
      <c r="BU86" s="70"/>
      <c r="BV86" s="66"/>
      <c r="BW86" s="64"/>
      <c r="BX86" s="66"/>
      <c r="BY86" s="66"/>
      <c r="BZ86" s="64"/>
      <c r="CA86" s="64"/>
      <c r="CB86" s="60"/>
      <c r="CC86" s="60"/>
      <c r="CD86" s="64"/>
      <c r="CE86" s="64"/>
      <c r="CF86" s="69"/>
      <c r="CG86" s="64"/>
    </row>
    <row r="87" spans="1:85" outlineLevel="1" x14ac:dyDescent="0.35">
      <c r="A87" s="92" t="s">
        <v>159</v>
      </c>
      <c r="B87" s="54" t="s">
        <v>210</v>
      </c>
      <c r="C87" s="55" t="s">
        <v>113</v>
      </c>
      <c r="D87" s="77" t="s">
        <v>211</v>
      </c>
      <c r="E87" s="57" t="s">
        <v>65</v>
      </c>
      <c r="F87" s="86">
        <f t="shared" si="10"/>
        <v>99.710599999999999</v>
      </c>
      <c r="G87" s="59">
        <f t="shared" si="11"/>
        <v>70.794529999999995</v>
      </c>
      <c r="H87" s="60">
        <f t="shared" si="12"/>
        <v>28.916070000000001</v>
      </c>
      <c r="I87" s="61"/>
      <c r="J87" s="60"/>
      <c r="K87" s="69">
        <v>70.794529999999995</v>
      </c>
      <c r="L87" s="64">
        <v>28.916070000000001</v>
      </c>
      <c r="M87" s="63"/>
      <c r="N87" s="64"/>
      <c r="O87" s="69"/>
      <c r="P87" s="64"/>
      <c r="Q87" s="59"/>
      <c r="R87" s="60"/>
      <c r="S87" s="64"/>
      <c r="T87" s="59"/>
      <c r="U87" s="60"/>
      <c r="V87" s="59"/>
      <c r="W87" s="60"/>
      <c r="X87" s="59"/>
      <c r="Y87" s="60"/>
      <c r="Z87" s="69"/>
      <c r="AA87" s="66"/>
      <c r="AB87" s="63"/>
      <c r="AC87" s="64"/>
      <c r="AD87" s="69"/>
      <c r="AE87" s="64"/>
      <c r="AF87" s="69"/>
      <c r="AG87" s="64"/>
      <c r="AH87" s="59"/>
      <c r="AI87" s="60"/>
      <c r="AJ87" s="64"/>
      <c r="AK87" s="64"/>
      <c r="AL87" s="59"/>
      <c r="AM87" s="60"/>
      <c r="AN87" s="59"/>
      <c r="AO87" s="60"/>
      <c r="AP87" s="59"/>
      <c r="AQ87" s="60"/>
      <c r="AR87" s="69"/>
      <c r="AS87" s="64"/>
      <c r="AT87" s="60"/>
      <c r="AU87" s="64"/>
      <c r="AV87" s="64"/>
      <c r="AW87" s="64"/>
      <c r="AX87" s="64"/>
      <c r="AY87" s="64"/>
      <c r="AZ87" s="64"/>
      <c r="BA87" s="64"/>
      <c r="BB87" s="64"/>
      <c r="BC87" s="69"/>
      <c r="BD87" s="60"/>
      <c r="BE87" s="59"/>
      <c r="BF87" s="60"/>
      <c r="BG87" s="60"/>
      <c r="BH87" s="69"/>
      <c r="BI87" s="64"/>
      <c r="BJ87" s="64"/>
      <c r="BK87" s="60"/>
      <c r="BL87" s="69"/>
      <c r="BM87" s="64"/>
      <c r="BN87" s="60"/>
      <c r="BO87" s="64"/>
      <c r="BP87" s="64"/>
      <c r="BQ87" s="64"/>
      <c r="BR87" s="64"/>
      <c r="BS87" s="69"/>
      <c r="BT87" s="64"/>
      <c r="BU87" s="70"/>
      <c r="BV87" s="66"/>
      <c r="BW87" s="64"/>
      <c r="BX87" s="66"/>
      <c r="BY87" s="66"/>
      <c r="BZ87" s="64"/>
      <c r="CA87" s="64"/>
      <c r="CB87" s="60"/>
      <c r="CC87" s="60"/>
      <c r="CD87" s="64"/>
      <c r="CE87" s="64"/>
      <c r="CF87" s="69"/>
      <c r="CG87" s="64"/>
    </row>
    <row r="88" spans="1:85" ht="69.75" outlineLevel="1" x14ac:dyDescent="0.35">
      <c r="A88" s="84" t="s">
        <v>159</v>
      </c>
      <c r="B88" s="88" t="s">
        <v>174</v>
      </c>
      <c r="C88" s="55" t="s">
        <v>113</v>
      </c>
      <c r="D88" s="77" t="s">
        <v>175</v>
      </c>
      <c r="E88" s="57" t="s">
        <v>65</v>
      </c>
      <c r="F88" s="86">
        <f t="shared" si="10"/>
        <v>20690.11145</v>
      </c>
      <c r="G88" s="59">
        <f t="shared" si="11"/>
        <v>5237.9753299999993</v>
      </c>
      <c r="H88" s="60">
        <f t="shared" si="12"/>
        <v>15452.136120000001</v>
      </c>
      <c r="I88" s="61"/>
      <c r="J88" s="60"/>
      <c r="K88" s="69">
        <v>1745.7032299999998</v>
      </c>
      <c r="L88" s="64">
        <v>713.03372000000002</v>
      </c>
      <c r="M88" s="63">
        <v>42.893630000000002</v>
      </c>
      <c r="N88" s="64">
        <v>17.519929999999999</v>
      </c>
      <c r="O88" s="69"/>
      <c r="P88" s="64"/>
      <c r="Q88" s="59"/>
      <c r="R88" s="60"/>
      <c r="S88" s="64">
        <v>2830.09265</v>
      </c>
      <c r="T88" s="59">
        <v>395.42574000000002</v>
      </c>
      <c r="U88" s="60">
        <v>3.9942600000000001</v>
      </c>
      <c r="V88" s="59">
        <v>1180.55619</v>
      </c>
      <c r="W88" s="60">
        <v>11.924810000000001</v>
      </c>
      <c r="X88" s="59"/>
      <c r="Y88" s="60"/>
      <c r="Z88" s="69"/>
      <c r="AA88" s="66"/>
      <c r="AB88" s="63"/>
      <c r="AC88" s="64"/>
      <c r="AD88" s="69"/>
      <c r="AE88" s="64"/>
      <c r="AF88" s="69">
        <v>19.36382</v>
      </c>
      <c r="AG88" s="64">
        <v>7.90916</v>
      </c>
      <c r="AH88" s="69">
        <v>1608.74621</v>
      </c>
      <c r="AI88" s="73">
        <v>657.09352000000001</v>
      </c>
      <c r="AJ88" s="64">
        <v>8722.1745800000008</v>
      </c>
      <c r="AK88" s="64"/>
      <c r="AL88" s="59"/>
      <c r="AM88" s="60"/>
      <c r="AN88" s="59"/>
      <c r="AO88" s="60"/>
      <c r="AP88" s="59"/>
      <c r="AQ88" s="60"/>
      <c r="AR88" s="69"/>
      <c r="AS88" s="64"/>
      <c r="AT88" s="60"/>
      <c r="AU88" s="64"/>
      <c r="AV88" s="64"/>
      <c r="AW88" s="64"/>
      <c r="AX88" s="64"/>
      <c r="AY88" s="64"/>
      <c r="AZ88" s="64"/>
      <c r="BA88" s="64"/>
      <c r="BB88" s="64"/>
      <c r="BC88" s="69"/>
      <c r="BD88" s="60"/>
      <c r="BE88" s="59"/>
      <c r="BF88" s="60"/>
      <c r="BG88" s="60"/>
      <c r="BH88" s="69"/>
      <c r="BI88" s="64"/>
      <c r="BJ88" s="64"/>
      <c r="BK88" s="60"/>
      <c r="BL88" s="69"/>
      <c r="BM88" s="64"/>
      <c r="BN88" s="60"/>
      <c r="BO88" s="64">
        <v>2000</v>
      </c>
      <c r="BP88" s="64"/>
      <c r="BQ88" s="64"/>
      <c r="BR88" s="64"/>
      <c r="BS88" s="69"/>
      <c r="BT88" s="64"/>
      <c r="BU88" s="70">
        <v>245.28651000000002</v>
      </c>
      <c r="BV88" s="66">
        <v>96.713489999999993</v>
      </c>
      <c r="BW88" s="64"/>
      <c r="BX88" s="66"/>
      <c r="BY88" s="66"/>
      <c r="BZ88" s="64"/>
      <c r="CA88" s="64"/>
      <c r="CB88" s="60"/>
      <c r="CC88" s="60"/>
      <c r="CD88" s="64"/>
      <c r="CE88" s="64">
        <v>391.68</v>
      </c>
      <c r="CF88" s="69"/>
      <c r="CG88" s="64"/>
    </row>
    <row r="89" spans="1:85" s="78" customFormat="1" ht="22.5" x14ac:dyDescent="0.3">
      <c r="A89" s="95" t="s">
        <v>213</v>
      </c>
      <c r="B89" s="96"/>
      <c r="C89" s="97" t="s">
        <v>133</v>
      </c>
      <c r="D89" s="98"/>
      <c r="E89" s="98"/>
      <c r="F89" s="99">
        <f t="shared" ref="F89:AK89" si="13">SUBTOTAL(9,F61:F88)</f>
        <v>433661.66443000006</v>
      </c>
      <c r="G89" s="99">
        <f t="shared" si="13"/>
        <v>132419.07013000001</v>
      </c>
      <c r="H89" s="99">
        <f t="shared" si="13"/>
        <v>301242.59430000006</v>
      </c>
      <c r="I89" s="99">
        <f t="shared" si="13"/>
        <v>3811.8806700000005</v>
      </c>
      <c r="J89" s="99">
        <f t="shared" si="13"/>
        <v>1556.9653500000002</v>
      </c>
      <c r="K89" s="99">
        <f t="shared" si="13"/>
        <v>12696.786439999998</v>
      </c>
      <c r="L89" s="99">
        <f t="shared" si="13"/>
        <v>5186.0113300000003</v>
      </c>
      <c r="M89" s="99">
        <f t="shared" si="13"/>
        <v>3149.9785300000003</v>
      </c>
      <c r="N89" s="99">
        <f t="shared" si="13"/>
        <v>1286.61094</v>
      </c>
      <c r="O89" s="99">
        <f t="shared" si="13"/>
        <v>0</v>
      </c>
      <c r="P89" s="99">
        <f t="shared" si="13"/>
        <v>0</v>
      </c>
      <c r="Q89" s="99">
        <f t="shared" si="13"/>
        <v>0</v>
      </c>
      <c r="R89" s="99">
        <f t="shared" si="13"/>
        <v>0</v>
      </c>
      <c r="S89" s="99">
        <f t="shared" si="13"/>
        <v>40882.578030000011</v>
      </c>
      <c r="T89" s="99">
        <f t="shared" si="13"/>
        <v>49153.298239999996</v>
      </c>
      <c r="U89" s="99">
        <f t="shared" si="13"/>
        <v>496.50549000000007</v>
      </c>
      <c r="V89" s="99">
        <f t="shared" si="13"/>
        <v>43088.432659999999</v>
      </c>
      <c r="W89" s="99">
        <f t="shared" si="13"/>
        <v>435.23683999999997</v>
      </c>
      <c r="X89" s="99">
        <f t="shared" si="13"/>
        <v>1833.91473</v>
      </c>
      <c r="Y89" s="99">
        <f t="shared" si="13"/>
        <v>96.521829999999994</v>
      </c>
      <c r="Z89" s="99">
        <f t="shared" si="13"/>
        <v>0</v>
      </c>
      <c r="AA89" s="99">
        <f t="shared" si="13"/>
        <v>0</v>
      </c>
      <c r="AB89" s="99">
        <f t="shared" si="13"/>
        <v>0</v>
      </c>
      <c r="AC89" s="99">
        <f t="shared" si="13"/>
        <v>0</v>
      </c>
      <c r="AD89" s="99">
        <f t="shared" si="13"/>
        <v>0</v>
      </c>
      <c r="AE89" s="99">
        <f t="shared" si="13"/>
        <v>0</v>
      </c>
      <c r="AF89" s="99">
        <f t="shared" si="13"/>
        <v>328.30047999999994</v>
      </c>
      <c r="AG89" s="99">
        <f t="shared" si="13"/>
        <v>134.09455</v>
      </c>
      <c r="AH89" s="99">
        <f t="shared" si="13"/>
        <v>12825.09187</v>
      </c>
      <c r="AI89" s="99">
        <f t="shared" si="13"/>
        <v>5238.4177900000004</v>
      </c>
      <c r="AJ89" s="99">
        <f t="shared" si="13"/>
        <v>141113.96281</v>
      </c>
      <c r="AK89" s="99">
        <f t="shared" si="13"/>
        <v>0</v>
      </c>
      <c r="AL89" s="99">
        <f t="shared" ref="AL89:BQ89" si="14">SUBTOTAL(9,AL61:AL88)</f>
        <v>0</v>
      </c>
      <c r="AM89" s="99">
        <f t="shared" si="14"/>
        <v>0</v>
      </c>
      <c r="AN89" s="99">
        <f t="shared" si="14"/>
        <v>0</v>
      </c>
      <c r="AO89" s="99">
        <f t="shared" si="14"/>
        <v>0</v>
      </c>
      <c r="AP89" s="99">
        <f t="shared" si="14"/>
        <v>0</v>
      </c>
      <c r="AQ89" s="99">
        <f t="shared" si="14"/>
        <v>0</v>
      </c>
      <c r="AR89" s="99">
        <f t="shared" si="14"/>
        <v>0</v>
      </c>
      <c r="AS89" s="99">
        <f t="shared" si="14"/>
        <v>0</v>
      </c>
      <c r="AT89" s="99">
        <f t="shared" si="14"/>
        <v>0</v>
      </c>
      <c r="AU89" s="99">
        <f t="shared" si="14"/>
        <v>0</v>
      </c>
      <c r="AV89" s="99">
        <f t="shared" si="14"/>
        <v>0</v>
      </c>
      <c r="AW89" s="99">
        <f t="shared" si="14"/>
        <v>0</v>
      </c>
      <c r="AX89" s="99">
        <f t="shared" si="14"/>
        <v>0</v>
      </c>
      <c r="AY89" s="99">
        <f t="shared" si="14"/>
        <v>0</v>
      </c>
      <c r="AZ89" s="99">
        <f t="shared" si="14"/>
        <v>0</v>
      </c>
      <c r="BA89" s="99">
        <f t="shared" si="14"/>
        <v>0</v>
      </c>
      <c r="BB89" s="99">
        <f t="shared" si="14"/>
        <v>0</v>
      </c>
      <c r="BC89" s="99">
        <f t="shared" si="14"/>
        <v>0</v>
      </c>
      <c r="BD89" s="99">
        <f t="shared" si="14"/>
        <v>0</v>
      </c>
      <c r="BE89" s="99">
        <f t="shared" si="14"/>
        <v>0</v>
      </c>
      <c r="BF89" s="99">
        <f t="shared" si="14"/>
        <v>0</v>
      </c>
      <c r="BG89" s="99">
        <f t="shared" si="14"/>
        <v>0</v>
      </c>
      <c r="BH89" s="99">
        <f t="shared" si="14"/>
        <v>0</v>
      </c>
      <c r="BI89" s="99">
        <f t="shared" si="14"/>
        <v>0</v>
      </c>
      <c r="BJ89" s="99">
        <f t="shared" si="14"/>
        <v>0</v>
      </c>
      <c r="BK89" s="99">
        <f t="shared" si="14"/>
        <v>7115.9580999999998</v>
      </c>
      <c r="BL89" s="99">
        <f>SUBTOTAL(9,BL61:BL88)</f>
        <v>0</v>
      </c>
      <c r="BM89" s="99">
        <f>SUBTOTAL(9,BM61:BM88)</f>
        <v>0</v>
      </c>
      <c r="BN89" s="99">
        <f t="shared" si="14"/>
        <v>59899.285000000003</v>
      </c>
      <c r="BO89" s="99">
        <f t="shared" si="14"/>
        <v>7704.6962200000007</v>
      </c>
      <c r="BP89" s="99">
        <f t="shared" si="14"/>
        <v>0</v>
      </c>
      <c r="BQ89" s="99">
        <f t="shared" si="14"/>
        <v>3215.4</v>
      </c>
      <c r="BR89" s="99">
        <f t="shared" ref="BR89:CG89" si="15">SUBTOTAL(9,BR61:BR88)</f>
        <v>0</v>
      </c>
      <c r="BS89" s="99">
        <f t="shared" si="15"/>
        <v>0</v>
      </c>
      <c r="BT89" s="99">
        <f t="shared" si="15"/>
        <v>0</v>
      </c>
      <c r="BU89" s="99">
        <f t="shared" si="15"/>
        <v>245.28651000000002</v>
      </c>
      <c r="BV89" s="99">
        <f t="shared" si="15"/>
        <v>96.713489999999993</v>
      </c>
      <c r="BW89" s="99">
        <f t="shared" si="15"/>
        <v>0</v>
      </c>
      <c r="BX89" s="99">
        <f t="shared" si="15"/>
        <v>0</v>
      </c>
      <c r="BY89" s="99">
        <f t="shared" si="15"/>
        <v>0</v>
      </c>
      <c r="BZ89" s="99">
        <f t="shared" si="15"/>
        <v>0</v>
      </c>
      <c r="CA89" s="99">
        <f t="shared" si="15"/>
        <v>0</v>
      </c>
      <c r="CB89" s="99">
        <f t="shared" si="15"/>
        <v>16023.009849999999</v>
      </c>
      <c r="CC89" s="99">
        <f t="shared" si="15"/>
        <v>0</v>
      </c>
      <c r="CD89" s="99">
        <f t="shared" si="15"/>
        <v>8209.8354199999994</v>
      </c>
      <c r="CE89" s="99">
        <f t="shared" si="15"/>
        <v>391.68</v>
      </c>
      <c r="CF89" s="99">
        <f t="shared" si="15"/>
        <v>5286.1</v>
      </c>
      <c r="CG89" s="99">
        <f t="shared" si="15"/>
        <v>2159.1112600000001</v>
      </c>
    </row>
    <row r="90" spans="1:85" ht="69.75" outlineLevel="1" x14ac:dyDescent="0.35">
      <c r="A90" s="84" t="s">
        <v>214</v>
      </c>
      <c r="B90" s="100" t="s">
        <v>216</v>
      </c>
      <c r="C90" s="55" t="s">
        <v>64</v>
      </c>
      <c r="D90" s="77">
        <v>246605078942</v>
      </c>
      <c r="E90" s="57" t="s">
        <v>65</v>
      </c>
      <c r="F90" s="86">
        <f t="shared" ref="F90:F127" si="16">G90+H90</f>
        <v>1218.3611100000001</v>
      </c>
      <c r="G90" s="59">
        <f t="shared" si="11"/>
        <v>16.608139999999999</v>
      </c>
      <c r="H90" s="60">
        <f t="shared" si="12"/>
        <v>1201.75297</v>
      </c>
      <c r="I90" s="61"/>
      <c r="J90" s="60"/>
      <c r="K90" s="69"/>
      <c r="L90" s="64"/>
      <c r="M90" s="63"/>
      <c r="N90" s="64"/>
      <c r="O90" s="69"/>
      <c r="P90" s="64"/>
      <c r="Q90" s="59">
        <v>16.608139999999999</v>
      </c>
      <c r="R90" s="60">
        <v>31.752970000000001</v>
      </c>
      <c r="S90" s="64"/>
      <c r="T90" s="59"/>
      <c r="U90" s="60"/>
      <c r="V90" s="59"/>
      <c r="W90" s="60"/>
      <c r="X90" s="59"/>
      <c r="Y90" s="60"/>
      <c r="Z90" s="69"/>
      <c r="AA90" s="66"/>
      <c r="AB90" s="63"/>
      <c r="AC90" s="64"/>
      <c r="AD90" s="69"/>
      <c r="AE90" s="64"/>
      <c r="AF90" s="69"/>
      <c r="AG90" s="64"/>
      <c r="AH90" s="59"/>
      <c r="AI90" s="60"/>
      <c r="AJ90" s="64"/>
      <c r="AK90" s="64"/>
      <c r="AL90" s="59"/>
      <c r="AM90" s="60"/>
      <c r="AN90" s="59"/>
      <c r="AO90" s="60"/>
      <c r="AP90" s="59"/>
      <c r="AQ90" s="60"/>
      <c r="AR90" s="69"/>
      <c r="AS90" s="64"/>
      <c r="AT90" s="60"/>
      <c r="AU90" s="64"/>
      <c r="AV90" s="64"/>
      <c r="AW90" s="64"/>
      <c r="AX90" s="64"/>
      <c r="AY90" s="64"/>
      <c r="AZ90" s="64"/>
      <c r="BA90" s="64"/>
      <c r="BB90" s="64"/>
      <c r="BC90" s="69"/>
      <c r="BD90" s="60"/>
      <c r="BE90" s="59"/>
      <c r="BF90" s="60"/>
      <c r="BG90" s="60"/>
      <c r="BH90" s="69"/>
      <c r="BI90" s="64"/>
      <c r="BJ90" s="64"/>
      <c r="BK90" s="64"/>
      <c r="BL90" s="69"/>
      <c r="BM90" s="64"/>
      <c r="BN90" s="64"/>
      <c r="BO90" s="64"/>
      <c r="BP90" s="64"/>
      <c r="BQ90" s="60">
        <v>1170</v>
      </c>
      <c r="BR90" s="64"/>
      <c r="BS90" s="69"/>
      <c r="BT90" s="64"/>
      <c r="BU90" s="70"/>
      <c r="BV90" s="66"/>
      <c r="BW90" s="64"/>
      <c r="BX90" s="66"/>
      <c r="BY90" s="66"/>
      <c r="BZ90" s="64"/>
      <c r="CA90" s="64"/>
      <c r="CB90" s="60"/>
      <c r="CC90" s="60"/>
      <c r="CD90" s="64"/>
      <c r="CE90" s="64"/>
      <c r="CF90" s="69"/>
      <c r="CG90" s="64"/>
    </row>
    <row r="91" spans="1:85" ht="93" outlineLevel="1" x14ac:dyDescent="0.35">
      <c r="A91" s="84" t="s">
        <v>214</v>
      </c>
      <c r="B91" s="88" t="s">
        <v>215</v>
      </c>
      <c r="C91" s="55" t="s">
        <v>64</v>
      </c>
      <c r="D91" s="77">
        <v>240400100201</v>
      </c>
      <c r="E91" s="57" t="s">
        <v>65</v>
      </c>
      <c r="F91" s="86">
        <f t="shared" si="16"/>
        <v>5843.7963499999996</v>
      </c>
      <c r="G91" s="59">
        <f t="shared" si="11"/>
        <v>1035.09016</v>
      </c>
      <c r="H91" s="60">
        <f t="shared" si="12"/>
        <v>4808.7061899999999</v>
      </c>
      <c r="I91" s="61"/>
      <c r="J91" s="60"/>
      <c r="K91" s="69">
        <v>143.84161</v>
      </c>
      <c r="L91" s="64">
        <v>58.752200000000002</v>
      </c>
      <c r="M91" s="63"/>
      <c r="N91" s="64"/>
      <c r="O91" s="69">
        <v>183.51761999999999</v>
      </c>
      <c r="P91" s="64">
        <v>350.86565000000002</v>
      </c>
      <c r="Q91" s="59">
        <v>286.28521000000001</v>
      </c>
      <c r="R91" s="60">
        <v>547.34605999999997</v>
      </c>
      <c r="S91" s="64">
        <v>1429.84014</v>
      </c>
      <c r="T91" s="59"/>
      <c r="U91" s="60"/>
      <c r="V91" s="59"/>
      <c r="W91" s="60"/>
      <c r="X91" s="59"/>
      <c r="Y91" s="60"/>
      <c r="Z91" s="69"/>
      <c r="AA91" s="66"/>
      <c r="AB91" s="63">
        <v>421.44571999999999</v>
      </c>
      <c r="AC91" s="64">
        <v>805.75824</v>
      </c>
      <c r="AD91" s="69"/>
      <c r="AE91" s="64"/>
      <c r="AF91" s="69"/>
      <c r="AG91" s="64"/>
      <c r="AH91" s="59"/>
      <c r="AI91" s="60"/>
      <c r="AJ91" s="64"/>
      <c r="AK91" s="64"/>
      <c r="AL91" s="59"/>
      <c r="AM91" s="60"/>
      <c r="AN91" s="59"/>
      <c r="AO91" s="60"/>
      <c r="AP91" s="59"/>
      <c r="AQ91" s="60"/>
      <c r="AR91" s="69"/>
      <c r="AS91" s="64"/>
      <c r="AT91" s="60"/>
      <c r="AU91" s="64"/>
      <c r="AV91" s="64"/>
      <c r="AW91" s="64"/>
      <c r="AX91" s="64"/>
      <c r="AY91" s="64"/>
      <c r="AZ91" s="64"/>
      <c r="BA91" s="64"/>
      <c r="BB91" s="64"/>
      <c r="BC91" s="69"/>
      <c r="BD91" s="60"/>
      <c r="BE91" s="59"/>
      <c r="BF91" s="60"/>
      <c r="BG91" s="60"/>
      <c r="BH91" s="69"/>
      <c r="BI91" s="64"/>
      <c r="BJ91" s="64"/>
      <c r="BK91" s="64"/>
      <c r="BL91" s="69"/>
      <c r="BM91" s="64"/>
      <c r="BN91" s="64"/>
      <c r="BO91" s="64"/>
      <c r="BP91" s="64"/>
      <c r="BQ91" s="60">
        <v>1407.7249899999999</v>
      </c>
      <c r="BR91" s="64"/>
      <c r="BS91" s="69"/>
      <c r="BT91" s="64"/>
      <c r="BU91" s="70"/>
      <c r="BV91" s="66"/>
      <c r="BW91" s="64"/>
      <c r="BX91" s="66"/>
      <c r="BY91" s="66"/>
      <c r="BZ91" s="64"/>
      <c r="CA91" s="64"/>
      <c r="CB91" s="60"/>
      <c r="CC91" s="60"/>
      <c r="CD91" s="64">
        <v>208.41891000000001</v>
      </c>
      <c r="CE91" s="64"/>
      <c r="CF91" s="69"/>
      <c r="CG91" s="64"/>
    </row>
    <row r="92" spans="1:85" ht="93" outlineLevel="1" x14ac:dyDescent="0.35">
      <c r="A92" s="84" t="s">
        <v>214</v>
      </c>
      <c r="B92" s="88" t="s">
        <v>217</v>
      </c>
      <c r="C92" s="55" t="s">
        <v>64</v>
      </c>
      <c r="D92" s="77">
        <v>245800153503</v>
      </c>
      <c r="E92" s="57" t="s">
        <v>65</v>
      </c>
      <c r="F92" s="86">
        <f t="shared" si="16"/>
        <v>1014.12574</v>
      </c>
      <c r="G92" s="59">
        <f t="shared" si="11"/>
        <v>183.92674</v>
      </c>
      <c r="H92" s="60">
        <f t="shared" si="12"/>
        <v>830.19899999999996</v>
      </c>
      <c r="I92" s="61"/>
      <c r="J92" s="60"/>
      <c r="K92" s="69"/>
      <c r="L92" s="64"/>
      <c r="M92" s="63"/>
      <c r="N92" s="64"/>
      <c r="O92" s="69">
        <v>105.72251</v>
      </c>
      <c r="P92" s="64">
        <v>202.12989999999999</v>
      </c>
      <c r="Q92" s="59"/>
      <c r="R92" s="60"/>
      <c r="S92" s="64">
        <v>258.39460000000003</v>
      </c>
      <c r="T92" s="59"/>
      <c r="U92" s="60"/>
      <c r="V92" s="59"/>
      <c r="W92" s="60"/>
      <c r="X92" s="59"/>
      <c r="Y92" s="60"/>
      <c r="Z92" s="69"/>
      <c r="AA92" s="66"/>
      <c r="AB92" s="63">
        <v>78.204229999999995</v>
      </c>
      <c r="AC92" s="64">
        <v>149.51794000000001</v>
      </c>
      <c r="AD92" s="69"/>
      <c r="AE92" s="64"/>
      <c r="AF92" s="69"/>
      <c r="AG92" s="64"/>
      <c r="AH92" s="59"/>
      <c r="AI92" s="60"/>
      <c r="AJ92" s="64"/>
      <c r="AK92" s="64"/>
      <c r="AL92" s="59"/>
      <c r="AM92" s="60"/>
      <c r="AN92" s="59"/>
      <c r="AO92" s="60"/>
      <c r="AP92" s="59"/>
      <c r="AQ92" s="60"/>
      <c r="AR92" s="69"/>
      <c r="AS92" s="64"/>
      <c r="AT92" s="60"/>
      <c r="AU92" s="64"/>
      <c r="AV92" s="64"/>
      <c r="AW92" s="64"/>
      <c r="AX92" s="64"/>
      <c r="AY92" s="64"/>
      <c r="AZ92" s="64"/>
      <c r="BA92" s="64"/>
      <c r="BB92" s="64"/>
      <c r="BC92" s="69"/>
      <c r="BD92" s="60"/>
      <c r="BE92" s="59"/>
      <c r="BF92" s="60"/>
      <c r="BG92" s="60"/>
      <c r="BH92" s="69"/>
      <c r="BI92" s="64"/>
      <c r="BJ92" s="64"/>
      <c r="BK92" s="64"/>
      <c r="BL92" s="69"/>
      <c r="BM92" s="64"/>
      <c r="BN92" s="64"/>
      <c r="BO92" s="64"/>
      <c r="BP92" s="64"/>
      <c r="BQ92" s="64"/>
      <c r="BR92" s="64"/>
      <c r="BS92" s="69"/>
      <c r="BT92" s="64"/>
      <c r="BU92" s="70"/>
      <c r="BV92" s="66"/>
      <c r="BW92" s="64"/>
      <c r="BX92" s="66"/>
      <c r="BY92" s="66"/>
      <c r="BZ92" s="64"/>
      <c r="CA92" s="64"/>
      <c r="CB92" s="60"/>
      <c r="CC92" s="60"/>
      <c r="CD92" s="64">
        <v>220.15656000000001</v>
      </c>
      <c r="CE92" s="64"/>
      <c r="CF92" s="69"/>
      <c r="CG92" s="64"/>
    </row>
    <row r="93" spans="1:85" ht="139.5" outlineLevel="1" x14ac:dyDescent="0.35">
      <c r="A93" s="84" t="s">
        <v>214</v>
      </c>
      <c r="B93" s="100" t="s">
        <v>218</v>
      </c>
      <c r="C93" s="55" t="s">
        <v>71</v>
      </c>
      <c r="D93" s="77">
        <v>240401637172</v>
      </c>
      <c r="E93" s="57" t="s">
        <v>65</v>
      </c>
      <c r="F93" s="86">
        <f t="shared" si="16"/>
        <v>1638.0252</v>
      </c>
      <c r="G93" s="59">
        <f t="shared" si="11"/>
        <v>0</v>
      </c>
      <c r="H93" s="60">
        <f t="shared" si="12"/>
        <v>1638.0252</v>
      </c>
      <c r="I93" s="61"/>
      <c r="J93" s="60"/>
      <c r="K93" s="69"/>
      <c r="L93" s="64"/>
      <c r="M93" s="63"/>
      <c r="N93" s="64"/>
      <c r="O93" s="69"/>
      <c r="P93" s="64"/>
      <c r="Q93" s="59"/>
      <c r="R93" s="60"/>
      <c r="S93" s="64"/>
      <c r="T93" s="59"/>
      <c r="U93" s="60"/>
      <c r="V93" s="59"/>
      <c r="W93" s="60"/>
      <c r="X93" s="59"/>
      <c r="Y93" s="60"/>
      <c r="Z93" s="69"/>
      <c r="AA93" s="66"/>
      <c r="AB93" s="63"/>
      <c r="AC93" s="64"/>
      <c r="AD93" s="69"/>
      <c r="AE93" s="64"/>
      <c r="AF93" s="69"/>
      <c r="AG93" s="64"/>
      <c r="AH93" s="59"/>
      <c r="AI93" s="60"/>
      <c r="AJ93" s="64"/>
      <c r="AK93" s="64"/>
      <c r="AL93" s="59"/>
      <c r="AM93" s="60"/>
      <c r="AN93" s="59"/>
      <c r="AO93" s="60"/>
      <c r="AP93" s="59"/>
      <c r="AQ93" s="60"/>
      <c r="AR93" s="69"/>
      <c r="AS93" s="64"/>
      <c r="AT93" s="60"/>
      <c r="AU93" s="64"/>
      <c r="AV93" s="64"/>
      <c r="AW93" s="64"/>
      <c r="AX93" s="64"/>
      <c r="AY93" s="64"/>
      <c r="AZ93" s="64"/>
      <c r="BA93" s="64"/>
      <c r="BB93" s="64"/>
      <c r="BC93" s="69"/>
      <c r="BD93" s="60"/>
      <c r="BE93" s="59"/>
      <c r="BF93" s="60"/>
      <c r="BG93" s="60"/>
      <c r="BH93" s="69"/>
      <c r="BI93" s="64"/>
      <c r="BJ93" s="64"/>
      <c r="BK93" s="64"/>
      <c r="BL93" s="69"/>
      <c r="BM93" s="64"/>
      <c r="BN93" s="64"/>
      <c r="BO93" s="64"/>
      <c r="BP93" s="64"/>
      <c r="BQ93" s="60">
        <v>1638.0252</v>
      </c>
      <c r="BR93" s="64"/>
      <c r="BS93" s="69"/>
      <c r="BT93" s="64"/>
      <c r="BU93" s="70"/>
      <c r="BV93" s="66"/>
      <c r="BW93" s="64"/>
      <c r="BX93" s="66"/>
      <c r="BY93" s="66"/>
      <c r="BZ93" s="64"/>
      <c r="CA93" s="64"/>
      <c r="CB93" s="60"/>
      <c r="CC93" s="60"/>
      <c r="CD93" s="64"/>
      <c r="CE93" s="64"/>
      <c r="CF93" s="69"/>
      <c r="CG93" s="64"/>
    </row>
    <row r="94" spans="1:85" ht="46.5" outlineLevel="1" x14ac:dyDescent="0.35">
      <c r="A94" s="84" t="s">
        <v>214</v>
      </c>
      <c r="B94" s="88" t="s">
        <v>219</v>
      </c>
      <c r="C94" s="55" t="s">
        <v>71</v>
      </c>
      <c r="D94" s="77" t="s">
        <v>220</v>
      </c>
      <c r="E94" s="57" t="s">
        <v>65</v>
      </c>
      <c r="F94" s="86">
        <f t="shared" si="16"/>
        <v>648.10029000000009</v>
      </c>
      <c r="G94" s="59">
        <f t="shared" si="11"/>
        <v>0</v>
      </c>
      <c r="H94" s="60">
        <f t="shared" si="12"/>
        <v>648.10029000000009</v>
      </c>
      <c r="I94" s="61"/>
      <c r="J94" s="60"/>
      <c r="K94" s="69"/>
      <c r="L94" s="64"/>
      <c r="M94" s="63"/>
      <c r="N94" s="64"/>
      <c r="O94" s="69"/>
      <c r="P94" s="64"/>
      <c r="Q94" s="59"/>
      <c r="R94" s="64"/>
      <c r="S94" s="64"/>
      <c r="T94" s="59"/>
      <c r="U94" s="60"/>
      <c r="V94" s="59"/>
      <c r="W94" s="60"/>
      <c r="X94" s="59"/>
      <c r="Y94" s="60"/>
      <c r="Z94" s="69"/>
      <c r="AA94" s="66"/>
      <c r="AB94" s="63"/>
      <c r="AC94" s="64"/>
      <c r="AD94" s="69"/>
      <c r="AE94" s="64"/>
      <c r="AF94" s="69"/>
      <c r="AG94" s="64"/>
      <c r="AH94" s="59"/>
      <c r="AI94" s="60"/>
      <c r="AJ94" s="64">
        <v>325.75666000000001</v>
      </c>
      <c r="AK94" s="64"/>
      <c r="AL94" s="69"/>
      <c r="AM94" s="64"/>
      <c r="AN94" s="69"/>
      <c r="AO94" s="64"/>
      <c r="AP94" s="69"/>
      <c r="AQ94" s="64"/>
      <c r="AR94" s="69"/>
      <c r="AS94" s="64"/>
      <c r="AT94" s="64"/>
      <c r="AU94" s="64"/>
      <c r="AV94" s="64"/>
      <c r="AW94" s="64"/>
      <c r="AX94" s="64"/>
      <c r="AY94" s="64"/>
      <c r="AZ94" s="64"/>
      <c r="BA94" s="64"/>
      <c r="BB94" s="64"/>
      <c r="BC94" s="69"/>
      <c r="BD94" s="60"/>
      <c r="BE94" s="59"/>
      <c r="BF94" s="60"/>
      <c r="BG94" s="60"/>
      <c r="BH94" s="69"/>
      <c r="BI94" s="64"/>
      <c r="BJ94" s="64"/>
      <c r="BK94" s="64"/>
      <c r="BL94" s="69"/>
      <c r="BM94" s="64"/>
      <c r="BN94" s="64"/>
      <c r="BO94" s="64"/>
      <c r="BP94" s="64"/>
      <c r="BQ94" s="64"/>
      <c r="BR94" s="64"/>
      <c r="BS94" s="69"/>
      <c r="BT94" s="64"/>
      <c r="BU94" s="70"/>
      <c r="BV94" s="66"/>
      <c r="BW94" s="64"/>
      <c r="BX94" s="66"/>
      <c r="BY94" s="66"/>
      <c r="BZ94" s="64"/>
      <c r="CA94" s="64"/>
      <c r="CB94" s="64"/>
      <c r="CC94" s="64"/>
      <c r="CD94" s="64">
        <v>322.34363000000002</v>
      </c>
      <c r="CE94" s="64"/>
      <c r="CF94" s="69"/>
      <c r="CG94" s="64"/>
    </row>
    <row r="95" spans="1:85" ht="46.5" outlineLevel="1" x14ac:dyDescent="0.35">
      <c r="A95" s="84" t="s">
        <v>214</v>
      </c>
      <c r="B95" s="88" t="s">
        <v>221</v>
      </c>
      <c r="C95" s="55" t="s">
        <v>71</v>
      </c>
      <c r="D95" s="77" t="s">
        <v>222</v>
      </c>
      <c r="E95" s="57" t="s">
        <v>65</v>
      </c>
      <c r="F95" s="86">
        <f t="shared" si="16"/>
        <v>1557.3680300000001</v>
      </c>
      <c r="G95" s="59">
        <f t="shared" si="11"/>
        <v>438.63486999999998</v>
      </c>
      <c r="H95" s="60">
        <f t="shared" si="12"/>
        <v>1118.73316</v>
      </c>
      <c r="I95" s="61"/>
      <c r="J95" s="60"/>
      <c r="K95" s="69"/>
      <c r="L95" s="64"/>
      <c r="M95" s="63"/>
      <c r="N95" s="64"/>
      <c r="O95" s="69">
        <v>111.71426</v>
      </c>
      <c r="P95" s="64">
        <v>213.58546999999999</v>
      </c>
      <c r="Q95" s="59">
        <v>123.50861999999999</v>
      </c>
      <c r="R95" s="60">
        <v>236.13500999999999</v>
      </c>
      <c r="S95" s="64">
        <v>280.11113999999998</v>
      </c>
      <c r="T95" s="59"/>
      <c r="U95" s="60"/>
      <c r="V95" s="59"/>
      <c r="W95" s="60"/>
      <c r="X95" s="59"/>
      <c r="Y95" s="60"/>
      <c r="Z95" s="69"/>
      <c r="AA95" s="66"/>
      <c r="AB95" s="63">
        <v>203.41199</v>
      </c>
      <c r="AC95" s="64">
        <v>388.90154000000001</v>
      </c>
      <c r="AD95" s="69"/>
      <c r="AE95" s="64"/>
      <c r="AF95" s="69"/>
      <c r="AG95" s="64"/>
      <c r="AH95" s="59"/>
      <c r="AI95" s="60"/>
      <c r="AJ95" s="64"/>
      <c r="AK95" s="64"/>
      <c r="AL95" s="59"/>
      <c r="AM95" s="60"/>
      <c r="AN95" s="59"/>
      <c r="AO95" s="60"/>
      <c r="AP95" s="59"/>
      <c r="AQ95" s="60"/>
      <c r="AR95" s="69"/>
      <c r="AS95" s="64"/>
      <c r="AT95" s="60"/>
      <c r="AU95" s="64"/>
      <c r="AV95" s="64"/>
      <c r="AW95" s="64"/>
      <c r="AX95" s="64"/>
      <c r="AY95" s="64"/>
      <c r="AZ95" s="64"/>
      <c r="BA95" s="64"/>
      <c r="BB95" s="64"/>
      <c r="BC95" s="69"/>
      <c r="BD95" s="60"/>
      <c r="BE95" s="59"/>
      <c r="BF95" s="60"/>
      <c r="BG95" s="60"/>
      <c r="BH95" s="69"/>
      <c r="BI95" s="64"/>
      <c r="BJ95" s="64"/>
      <c r="BK95" s="64"/>
      <c r="BL95" s="69"/>
      <c r="BM95" s="64"/>
      <c r="BN95" s="64"/>
      <c r="BO95" s="64"/>
      <c r="BP95" s="64"/>
      <c r="BQ95" s="64"/>
      <c r="BR95" s="64"/>
      <c r="BS95" s="69"/>
      <c r="BT95" s="64"/>
      <c r="BU95" s="70"/>
      <c r="BV95" s="66"/>
      <c r="BW95" s="64"/>
      <c r="BX95" s="66"/>
      <c r="BY95" s="66"/>
      <c r="BZ95" s="64"/>
      <c r="CA95" s="64"/>
      <c r="CB95" s="60"/>
      <c r="CC95" s="60"/>
      <c r="CD95" s="64"/>
      <c r="CE95" s="64"/>
      <c r="CF95" s="69"/>
      <c r="CG95" s="64"/>
    </row>
    <row r="96" spans="1:85" ht="69.75" outlineLevel="1" x14ac:dyDescent="0.35">
      <c r="A96" s="84" t="s">
        <v>214</v>
      </c>
      <c r="B96" s="88" t="s">
        <v>223</v>
      </c>
      <c r="C96" s="55" t="s">
        <v>71</v>
      </c>
      <c r="D96" s="77" t="s">
        <v>224</v>
      </c>
      <c r="E96" s="57" t="s">
        <v>65</v>
      </c>
      <c r="F96" s="86">
        <f t="shared" si="16"/>
        <v>5945.07132</v>
      </c>
      <c r="G96" s="59">
        <f t="shared" si="11"/>
        <v>602.45282999999995</v>
      </c>
      <c r="H96" s="60">
        <f t="shared" si="12"/>
        <v>5342.6184899999998</v>
      </c>
      <c r="I96" s="61"/>
      <c r="J96" s="60"/>
      <c r="K96" s="69"/>
      <c r="L96" s="64"/>
      <c r="M96" s="63"/>
      <c r="N96" s="64"/>
      <c r="O96" s="69">
        <v>186.64054999999999</v>
      </c>
      <c r="P96" s="64">
        <v>356.83636000000001</v>
      </c>
      <c r="Q96" s="59"/>
      <c r="R96" s="60"/>
      <c r="S96" s="64">
        <v>1190.79441</v>
      </c>
      <c r="T96" s="59"/>
      <c r="U96" s="60"/>
      <c r="V96" s="59"/>
      <c r="W96" s="60"/>
      <c r="X96" s="59"/>
      <c r="Y96" s="60"/>
      <c r="Z96" s="69"/>
      <c r="AA96" s="66"/>
      <c r="AB96" s="63">
        <v>415.81227999999999</v>
      </c>
      <c r="AC96" s="64">
        <v>794.98771999999997</v>
      </c>
      <c r="AD96" s="69"/>
      <c r="AE96" s="64"/>
      <c r="AF96" s="69"/>
      <c r="AG96" s="64"/>
      <c r="AH96" s="59"/>
      <c r="AI96" s="60"/>
      <c r="AJ96" s="64"/>
      <c r="AK96" s="64"/>
      <c r="AL96" s="59"/>
      <c r="AM96" s="60"/>
      <c r="AN96" s="59"/>
      <c r="AO96" s="60"/>
      <c r="AP96" s="59"/>
      <c r="AQ96" s="60"/>
      <c r="AR96" s="69"/>
      <c r="AS96" s="64"/>
      <c r="AT96" s="60">
        <v>3000</v>
      </c>
      <c r="AU96" s="64"/>
      <c r="AV96" s="64"/>
      <c r="AW96" s="64"/>
      <c r="AX96" s="64"/>
      <c r="AY96" s="64"/>
      <c r="AZ96" s="64"/>
      <c r="BA96" s="64"/>
      <c r="BB96" s="64"/>
      <c r="BC96" s="69"/>
      <c r="BD96" s="60"/>
      <c r="BE96" s="59"/>
      <c r="BF96" s="60"/>
      <c r="BG96" s="60"/>
      <c r="BH96" s="69"/>
      <c r="BI96" s="64"/>
      <c r="BJ96" s="64"/>
      <c r="BK96" s="64"/>
      <c r="BL96" s="69"/>
      <c r="BM96" s="64"/>
      <c r="BN96" s="64"/>
      <c r="BO96" s="64"/>
      <c r="BP96" s="64"/>
      <c r="BQ96" s="64"/>
      <c r="BR96" s="64"/>
      <c r="BS96" s="69"/>
      <c r="BT96" s="64"/>
      <c r="BU96" s="70"/>
      <c r="BV96" s="66"/>
      <c r="BW96" s="64"/>
      <c r="BX96" s="66"/>
      <c r="BY96" s="66"/>
      <c r="BZ96" s="64"/>
      <c r="CA96" s="64"/>
      <c r="CB96" s="60"/>
      <c r="CC96" s="60"/>
      <c r="CD96" s="64"/>
      <c r="CE96" s="64"/>
      <c r="CF96" s="69"/>
      <c r="CG96" s="64"/>
    </row>
    <row r="97" spans="1:85" ht="46.5" outlineLevel="1" x14ac:dyDescent="0.35">
      <c r="A97" s="84" t="s">
        <v>214</v>
      </c>
      <c r="B97" s="88" t="s">
        <v>225</v>
      </c>
      <c r="C97" s="55" t="s">
        <v>71</v>
      </c>
      <c r="D97" s="77" t="s">
        <v>226</v>
      </c>
      <c r="E97" s="57" t="s">
        <v>65</v>
      </c>
      <c r="F97" s="86">
        <f t="shared" si="16"/>
        <v>943.82501000000002</v>
      </c>
      <c r="G97" s="59">
        <f t="shared" si="11"/>
        <v>0</v>
      </c>
      <c r="H97" s="60">
        <f t="shared" si="12"/>
        <v>943.82501000000002</v>
      </c>
      <c r="I97" s="61"/>
      <c r="J97" s="60"/>
      <c r="K97" s="69"/>
      <c r="L97" s="64"/>
      <c r="M97" s="63"/>
      <c r="N97" s="64"/>
      <c r="O97" s="69"/>
      <c r="P97" s="64"/>
      <c r="Q97" s="59"/>
      <c r="R97" s="60"/>
      <c r="S97" s="64"/>
      <c r="T97" s="59"/>
      <c r="U97" s="60"/>
      <c r="V97" s="59"/>
      <c r="W97" s="60"/>
      <c r="X97" s="59"/>
      <c r="Y97" s="60"/>
      <c r="Z97" s="69"/>
      <c r="AA97" s="66"/>
      <c r="AB97" s="63"/>
      <c r="AC97" s="64"/>
      <c r="AD97" s="69"/>
      <c r="AE97" s="64"/>
      <c r="AF97" s="69"/>
      <c r="AG97" s="64"/>
      <c r="AH97" s="59"/>
      <c r="AI97" s="60"/>
      <c r="AJ97" s="64">
        <v>720.32501000000002</v>
      </c>
      <c r="AK97" s="64"/>
      <c r="AL97" s="59"/>
      <c r="AM97" s="60"/>
      <c r="AN97" s="59"/>
      <c r="AO97" s="60"/>
      <c r="AP97" s="59"/>
      <c r="AQ97" s="60"/>
      <c r="AR97" s="69"/>
      <c r="AS97" s="64"/>
      <c r="AT97" s="60"/>
      <c r="AU97" s="64"/>
      <c r="AV97" s="64"/>
      <c r="AW97" s="64"/>
      <c r="AX97" s="64"/>
      <c r="AY97" s="64"/>
      <c r="AZ97" s="64"/>
      <c r="BA97" s="64"/>
      <c r="BB97" s="64"/>
      <c r="BC97" s="69"/>
      <c r="BD97" s="60"/>
      <c r="BE97" s="59"/>
      <c r="BF97" s="60"/>
      <c r="BG97" s="60"/>
      <c r="BH97" s="69"/>
      <c r="BI97" s="64"/>
      <c r="BJ97" s="64"/>
      <c r="BK97" s="64"/>
      <c r="BL97" s="69"/>
      <c r="BM97" s="64"/>
      <c r="BN97" s="64"/>
      <c r="BO97" s="64"/>
      <c r="BP97" s="64"/>
      <c r="BQ97" s="60">
        <v>223.5</v>
      </c>
      <c r="BR97" s="64"/>
      <c r="BS97" s="69"/>
      <c r="BT97" s="64"/>
      <c r="BU97" s="70"/>
      <c r="BV97" s="66"/>
      <c r="BW97" s="64"/>
      <c r="BX97" s="66"/>
      <c r="BY97" s="66"/>
      <c r="BZ97" s="64"/>
      <c r="CA97" s="64"/>
      <c r="CB97" s="60"/>
      <c r="CC97" s="60"/>
      <c r="CD97" s="64"/>
      <c r="CE97" s="64"/>
      <c r="CF97" s="69"/>
      <c r="CG97" s="64"/>
    </row>
    <row r="98" spans="1:85" ht="46.5" outlineLevel="1" x14ac:dyDescent="0.35">
      <c r="A98" s="84" t="s">
        <v>214</v>
      </c>
      <c r="B98" s="88" t="s">
        <v>227</v>
      </c>
      <c r="C98" s="55" t="s">
        <v>71</v>
      </c>
      <c r="D98" s="77">
        <v>246523785965</v>
      </c>
      <c r="E98" s="57" t="s">
        <v>65</v>
      </c>
      <c r="F98" s="86">
        <f t="shared" si="16"/>
        <v>36903.315649999997</v>
      </c>
      <c r="G98" s="59">
        <f t="shared" si="11"/>
        <v>339.21233999999998</v>
      </c>
      <c r="H98" s="60">
        <f t="shared" si="12"/>
        <v>36564.103309999999</v>
      </c>
      <c r="I98" s="61"/>
      <c r="J98" s="60"/>
      <c r="K98" s="69"/>
      <c r="L98" s="64"/>
      <c r="M98" s="63"/>
      <c r="N98" s="64"/>
      <c r="O98" s="69"/>
      <c r="P98" s="64"/>
      <c r="Q98" s="59">
        <v>110.28892999999999</v>
      </c>
      <c r="R98" s="60">
        <v>210.8604</v>
      </c>
      <c r="S98" s="64">
        <v>536.87968999999998</v>
      </c>
      <c r="T98" s="59"/>
      <c r="U98" s="60"/>
      <c r="V98" s="59"/>
      <c r="W98" s="60"/>
      <c r="X98" s="59"/>
      <c r="Y98" s="60"/>
      <c r="Z98" s="69"/>
      <c r="AA98" s="66"/>
      <c r="AB98" s="63">
        <v>228.92340999999999</v>
      </c>
      <c r="AC98" s="64">
        <v>437.67658999999998</v>
      </c>
      <c r="AD98" s="69"/>
      <c r="AE98" s="64"/>
      <c r="AF98" s="69"/>
      <c r="AG98" s="64"/>
      <c r="AH98" s="59"/>
      <c r="AI98" s="60"/>
      <c r="AJ98" s="64"/>
      <c r="AK98" s="64"/>
      <c r="AL98" s="59"/>
      <c r="AM98" s="60"/>
      <c r="AN98" s="59"/>
      <c r="AO98" s="60"/>
      <c r="AP98" s="59"/>
      <c r="AQ98" s="60"/>
      <c r="AR98" s="69"/>
      <c r="AS98" s="64"/>
      <c r="AT98" s="60"/>
      <c r="AU98" s="64"/>
      <c r="AV98" s="64"/>
      <c r="AW98" s="64"/>
      <c r="AX98" s="64"/>
      <c r="AY98" s="64"/>
      <c r="AZ98" s="64"/>
      <c r="BA98" s="64"/>
      <c r="BB98" s="64">
        <v>35000</v>
      </c>
      <c r="BC98" s="69"/>
      <c r="BD98" s="60"/>
      <c r="BE98" s="59"/>
      <c r="BF98" s="60"/>
      <c r="BG98" s="60"/>
      <c r="BH98" s="69"/>
      <c r="BI98" s="64"/>
      <c r="BJ98" s="64"/>
      <c r="BK98" s="64"/>
      <c r="BL98" s="69"/>
      <c r="BM98" s="64"/>
      <c r="BN98" s="64"/>
      <c r="BO98" s="64"/>
      <c r="BP98" s="64"/>
      <c r="BQ98" s="64"/>
      <c r="BR98" s="64"/>
      <c r="BS98" s="69"/>
      <c r="BT98" s="64"/>
      <c r="BU98" s="70"/>
      <c r="BV98" s="66"/>
      <c r="BW98" s="64"/>
      <c r="BX98" s="66"/>
      <c r="BY98" s="66"/>
      <c r="BZ98" s="64"/>
      <c r="CA98" s="64"/>
      <c r="CB98" s="60"/>
      <c r="CC98" s="60"/>
      <c r="CD98" s="64">
        <v>378.68662999999998</v>
      </c>
      <c r="CE98" s="64"/>
      <c r="CF98" s="69"/>
      <c r="CG98" s="64"/>
    </row>
    <row r="99" spans="1:85" ht="46.5" outlineLevel="1" x14ac:dyDescent="0.35">
      <c r="A99" s="84" t="s">
        <v>214</v>
      </c>
      <c r="B99" s="88" t="s">
        <v>228</v>
      </c>
      <c r="C99" s="55" t="s">
        <v>71</v>
      </c>
      <c r="D99" s="77" t="s">
        <v>229</v>
      </c>
      <c r="E99" s="57" t="s">
        <v>65</v>
      </c>
      <c r="F99" s="86">
        <f t="shared" si="16"/>
        <v>854.03487000000007</v>
      </c>
      <c r="G99" s="59">
        <f t="shared" si="11"/>
        <v>33.666640000000001</v>
      </c>
      <c r="H99" s="60">
        <f t="shared" si="12"/>
        <v>820.36823000000004</v>
      </c>
      <c r="I99" s="61"/>
      <c r="J99" s="60"/>
      <c r="K99" s="69"/>
      <c r="L99" s="64"/>
      <c r="M99" s="63"/>
      <c r="N99" s="64"/>
      <c r="O99" s="69"/>
      <c r="P99" s="64"/>
      <c r="Q99" s="59">
        <v>33.666640000000001</v>
      </c>
      <c r="R99" s="60">
        <v>64.366929999999996</v>
      </c>
      <c r="S99" s="64"/>
      <c r="T99" s="59"/>
      <c r="U99" s="60"/>
      <c r="V99" s="59"/>
      <c r="W99" s="60"/>
      <c r="X99" s="59"/>
      <c r="Y99" s="60"/>
      <c r="Z99" s="69"/>
      <c r="AA99" s="66"/>
      <c r="AB99" s="63"/>
      <c r="AC99" s="64"/>
      <c r="AD99" s="69"/>
      <c r="AE99" s="64"/>
      <c r="AF99" s="69"/>
      <c r="AG99" s="64"/>
      <c r="AH99" s="59"/>
      <c r="AI99" s="60"/>
      <c r="AJ99" s="64">
        <v>756.00130000000001</v>
      </c>
      <c r="AK99" s="64"/>
      <c r="AL99" s="59"/>
      <c r="AM99" s="60"/>
      <c r="AN99" s="59"/>
      <c r="AO99" s="60"/>
      <c r="AP99" s="59"/>
      <c r="AQ99" s="60"/>
      <c r="AR99" s="69"/>
      <c r="AS99" s="64"/>
      <c r="AT99" s="60"/>
      <c r="AU99" s="64"/>
      <c r="AV99" s="64"/>
      <c r="AW99" s="64"/>
      <c r="AX99" s="64"/>
      <c r="AY99" s="64"/>
      <c r="AZ99" s="64"/>
      <c r="BA99" s="64"/>
      <c r="BB99" s="64"/>
      <c r="BC99" s="69"/>
      <c r="BD99" s="60"/>
      <c r="BE99" s="59"/>
      <c r="BF99" s="60"/>
      <c r="BG99" s="60"/>
      <c r="BH99" s="69"/>
      <c r="BI99" s="64"/>
      <c r="BJ99" s="64"/>
      <c r="BK99" s="64"/>
      <c r="BL99" s="69"/>
      <c r="BM99" s="64"/>
      <c r="BN99" s="64"/>
      <c r="BO99" s="64"/>
      <c r="BP99" s="64"/>
      <c r="BQ99" s="64"/>
      <c r="BR99" s="64"/>
      <c r="BS99" s="69"/>
      <c r="BT99" s="64"/>
      <c r="BU99" s="70"/>
      <c r="BV99" s="66"/>
      <c r="BW99" s="64"/>
      <c r="BX99" s="66"/>
      <c r="BY99" s="66"/>
      <c r="BZ99" s="64"/>
      <c r="CA99" s="64"/>
      <c r="CB99" s="60"/>
      <c r="CC99" s="60"/>
      <c r="CD99" s="64"/>
      <c r="CE99" s="64"/>
      <c r="CF99" s="69"/>
      <c r="CG99" s="64"/>
    </row>
    <row r="100" spans="1:85" ht="69.75" outlineLevel="1" x14ac:dyDescent="0.35">
      <c r="A100" s="94" t="s">
        <v>230</v>
      </c>
      <c r="B100" s="88" t="s">
        <v>231</v>
      </c>
      <c r="C100" s="55" t="s">
        <v>71</v>
      </c>
      <c r="D100" s="77" t="s">
        <v>232</v>
      </c>
      <c r="E100" s="57" t="s">
        <v>65</v>
      </c>
      <c r="F100" s="86">
        <f t="shared" si="16"/>
        <v>371.15359999999998</v>
      </c>
      <c r="G100" s="59">
        <f t="shared" si="11"/>
        <v>122.28145000000001</v>
      </c>
      <c r="H100" s="60">
        <f t="shared" si="12"/>
        <v>248.87215</v>
      </c>
      <c r="I100" s="61"/>
      <c r="J100" s="60"/>
      <c r="K100" s="69">
        <v>122.28145000000001</v>
      </c>
      <c r="L100" s="64">
        <v>49.945950000000003</v>
      </c>
      <c r="M100" s="63"/>
      <c r="N100" s="64"/>
      <c r="O100" s="69"/>
      <c r="P100" s="64"/>
      <c r="Q100" s="59"/>
      <c r="R100" s="60"/>
      <c r="S100" s="64">
        <v>198.92619999999999</v>
      </c>
      <c r="T100" s="59"/>
      <c r="U100" s="60"/>
      <c r="V100" s="59"/>
      <c r="W100" s="60"/>
      <c r="X100" s="59"/>
      <c r="Y100" s="60"/>
      <c r="Z100" s="69"/>
      <c r="AA100" s="66"/>
      <c r="AB100" s="63"/>
      <c r="AC100" s="64"/>
      <c r="AD100" s="69"/>
      <c r="AE100" s="64"/>
      <c r="AF100" s="69"/>
      <c r="AG100" s="64"/>
      <c r="AH100" s="59"/>
      <c r="AI100" s="60"/>
      <c r="AJ100" s="64"/>
      <c r="AK100" s="64"/>
      <c r="AL100" s="59"/>
      <c r="AM100" s="60"/>
      <c r="AN100" s="59"/>
      <c r="AO100" s="60"/>
      <c r="AP100" s="59"/>
      <c r="AQ100" s="60"/>
      <c r="AR100" s="69"/>
      <c r="AS100" s="64"/>
      <c r="AT100" s="60"/>
      <c r="AU100" s="64"/>
      <c r="AV100" s="64"/>
      <c r="AW100" s="64"/>
      <c r="AX100" s="64"/>
      <c r="AY100" s="64"/>
      <c r="AZ100" s="64"/>
      <c r="BA100" s="64"/>
      <c r="BB100" s="64"/>
      <c r="BC100" s="69"/>
      <c r="BD100" s="60"/>
      <c r="BE100" s="59"/>
      <c r="BF100" s="60"/>
      <c r="BG100" s="60"/>
      <c r="BH100" s="69"/>
      <c r="BI100" s="64"/>
      <c r="BJ100" s="64"/>
      <c r="BK100" s="64"/>
      <c r="BL100" s="69"/>
      <c r="BM100" s="64"/>
      <c r="BN100" s="64"/>
      <c r="BO100" s="64"/>
      <c r="BP100" s="64"/>
      <c r="BQ100" s="64"/>
      <c r="BR100" s="64"/>
      <c r="BS100" s="69"/>
      <c r="BT100" s="64"/>
      <c r="BU100" s="70"/>
      <c r="BV100" s="66"/>
      <c r="BW100" s="64"/>
      <c r="BX100" s="66"/>
      <c r="BY100" s="66"/>
      <c r="BZ100" s="64"/>
      <c r="CA100" s="64"/>
      <c r="CB100" s="60"/>
      <c r="CC100" s="60"/>
      <c r="CD100" s="64"/>
      <c r="CE100" s="64"/>
      <c r="CF100" s="69"/>
      <c r="CG100" s="64"/>
    </row>
    <row r="101" spans="1:85" ht="46.5" outlineLevel="1" x14ac:dyDescent="0.35">
      <c r="A101" s="94" t="s">
        <v>233</v>
      </c>
      <c r="B101" s="88" t="s">
        <v>234</v>
      </c>
      <c r="C101" s="55" t="s">
        <v>71</v>
      </c>
      <c r="D101" s="77" t="s">
        <v>235</v>
      </c>
      <c r="E101" s="57" t="s">
        <v>65</v>
      </c>
      <c r="F101" s="86">
        <f t="shared" si="16"/>
        <v>108.38647</v>
      </c>
      <c r="G101" s="59">
        <f t="shared" si="11"/>
        <v>21.189419999999998</v>
      </c>
      <c r="H101" s="60">
        <f t="shared" si="12"/>
        <v>87.197050000000004</v>
      </c>
      <c r="I101" s="61"/>
      <c r="J101" s="60"/>
      <c r="K101" s="69"/>
      <c r="L101" s="64"/>
      <c r="M101" s="63"/>
      <c r="N101" s="64"/>
      <c r="O101" s="69">
        <v>5.2474499999999997</v>
      </c>
      <c r="P101" s="64">
        <v>10.032550000000001</v>
      </c>
      <c r="Q101" s="59"/>
      <c r="R101" s="60"/>
      <c r="S101" s="64">
        <v>46.685189999999999</v>
      </c>
      <c r="T101" s="59"/>
      <c r="U101" s="60"/>
      <c r="V101" s="59"/>
      <c r="W101" s="60"/>
      <c r="X101" s="59"/>
      <c r="Y101" s="60"/>
      <c r="Z101" s="69"/>
      <c r="AA101" s="66"/>
      <c r="AB101" s="63">
        <v>15.94197</v>
      </c>
      <c r="AC101" s="64">
        <v>30.479310000000002</v>
      </c>
      <c r="AD101" s="69"/>
      <c r="AE101" s="64"/>
      <c r="AF101" s="69"/>
      <c r="AG101" s="64"/>
      <c r="AH101" s="59"/>
      <c r="AI101" s="60"/>
      <c r="AJ101" s="64"/>
      <c r="AK101" s="64"/>
      <c r="AL101" s="59"/>
      <c r="AM101" s="60"/>
      <c r="AN101" s="59"/>
      <c r="AO101" s="60"/>
      <c r="AP101" s="59"/>
      <c r="AQ101" s="60"/>
      <c r="AR101" s="69"/>
      <c r="AS101" s="64"/>
      <c r="AT101" s="60"/>
      <c r="AU101" s="64"/>
      <c r="AV101" s="64"/>
      <c r="AW101" s="64"/>
      <c r="AX101" s="64"/>
      <c r="AY101" s="64"/>
      <c r="AZ101" s="64"/>
      <c r="BA101" s="64"/>
      <c r="BB101" s="64"/>
      <c r="BC101" s="69"/>
      <c r="BD101" s="60"/>
      <c r="BE101" s="59"/>
      <c r="BF101" s="60"/>
      <c r="BG101" s="60"/>
      <c r="BH101" s="69"/>
      <c r="BI101" s="64"/>
      <c r="BJ101" s="64"/>
      <c r="BK101" s="64"/>
      <c r="BL101" s="69"/>
      <c r="BM101" s="64"/>
      <c r="BN101" s="64"/>
      <c r="BO101" s="64"/>
      <c r="BP101" s="64"/>
      <c r="BQ101" s="64"/>
      <c r="BR101" s="64"/>
      <c r="BS101" s="69"/>
      <c r="BT101" s="64"/>
      <c r="BU101" s="70"/>
      <c r="BV101" s="66"/>
      <c r="BW101" s="64"/>
      <c r="BX101" s="66"/>
      <c r="BY101" s="66"/>
      <c r="BZ101" s="64"/>
      <c r="CA101" s="64"/>
      <c r="CB101" s="60"/>
      <c r="CC101" s="60"/>
      <c r="CD101" s="64"/>
      <c r="CE101" s="64"/>
      <c r="CF101" s="69"/>
      <c r="CG101" s="64"/>
    </row>
    <row r="102" spans="1:85" ht="46.5" outlineLevel="1" x14ac:dyDescent="0.35">
      <c r="A102" s="84" t="s">
        <v>214</v>
      </c>
      <c r="B102" s="88" t="s">
        <v>236</v>
      </c>
      <c r="C102" s="55" t="s">
        <v>71</v>
      </c>
      <c r="D102" s="77">
        <v>246521919821</v>
      </c>
      <c r="E102" s="57" t="s">
        <v>65</v>
      </c>
      <c r="F102" s="86">
        <f t="shared" si="16"/>
        <v>2303.1549199999999</v>
      </c>
      <c r="G102" s="59">
        <f t="shared" si="11"/>
        <v>579.69911999999999</v>
      </c>
      <c r="H102" s="60">
        <f t="shared" si="12"/>
        <v>1723.4558000000002</v>
      </c>
      <c r="I102" s="61"/>
      <c r="J102" s="60"/>
      <c r="K102" s="69"/>
      <c r="L102" s="64"/>
      <c r="M102" s="63"/>
      <c r="N102" s="64"/>
      <c r="O102" s="69">
        <v>295.32429999999999</v>
      </c>
      <c r="P102" s="64">
        <v>564.62783000000002</v>
      </c>
      <c r="Q102" s="59">
        <v>92.630809999999997</v>
      </c>
      <c r="R102" s="60">
        <v>177.09998999999999</v>
      </c>
      <c r="S102" s="64">
        <v>568.63435000000004</v>
      </c>
      <c r="T102" s="59"/>
      <c r="U102" s="60"/>
      <c r="V102" s="59"/>
      <c r="W102" s="60"/>
      <c r="X102" s="59"/>
      <c r="Y102" s="60"/>
      <c r="Z102" s="69"/>
      <c r="AA102" s="66"/>
      <c r="AB102" s="63">
        <v>191.74401</v>
      </c>
      <c r="AC102" s="64">
        <v>366.59363000000002</v>
      </c>
      <c r="AD102" s="69"/>
      <c r="AE102" s="64"/>
      <c r="AF102" s="69"/>
      <c r="AG102" s="64"/>
      <c r="AH102" s="59"/>
      <c r="AI102" s="60"/>
      <c r="AJ102" s="64"/>
      <c r="AK102" s="64"/>
      <c r="AL102" s="59"/>
      <c r="AM102" s="60"/>
      <c r="AN102" s="59"/>
      <c r="AO102" s="60"/>
      <c r="AP102" s="59"/>
      <c r="AQ102" s="60"/>
      <c r="AR102" s="69"/>
      <c r="AS102" s="64"/>
      <c r="AT102" s="60"/>
      <c r="AU102" s="64"/>
      <c r="AV102" s="64"/>
      <c r="AW102" s="64"/>
      <c r="AX102" s="64"/>
      <c r="AY102" s="64"/>
      <c r="AZ102" s="64"/>
      <c r="BA102" s="64"/>
      <c r="BB102" s="64"/>
      <c r="BC102" s="69"/>
      <c r="BD102" s="60"/>
      <c r="BE102" s="59"/>
      <c r="BF102" s="60"/>
      <c r="BG102" s="60"/>
      <c r="BH102" s="69"/>
      <c r="BI102" s="64"/>
      <c r="BJ102" s="64"/>
      <c r="BK102" s="64"/>
      <c r="BL102" s="69"/>
      <c r="BM102" s="64"/>
      <c r="BN102" s="64"/>
      <c r="BO102" s="64"/>
      <c r="BP102" s="64"/>
      <c r="BQ102" s="60">
        <v>46.5</v>
      </c>
      <c r="BR102" s="64"/>
      <c r="BS102" s="69"/>
      <c r="BT102" s="64"/>
      <c r="BU102" s="70"/>
      <c r="BV102" s="66"/>
      <c r="BW102" s="64"/>
      <c r="BX102" s="66"/>
      <c r="BY102" s="66"/>
      <c r="BZ102" s="64"/>
      <c r="CA102" s="64"/>
      <c r="CB102" s="60"/>
      <c r="CC102" s="60"/>
      <c r="CD102" s="64"/>
      <c r="CE102" s="64"/>
      <c r="CF102" s="69"/>
      <c r="CG102" s="64"/>
    </row>
    <row r="103" spans="1:85" ht="46.5" outlineLevel="1" x14ac:dyDescent="0.35">
      <c r="A103" s="84" t="s">
        <v>214</v>
      </c>
      <c r="B103" s="88" t="s">
        <v>237</v>
      </c>
      <c r="C103" s="55" t="s">
        <v>71</v>
      </c>
      <c r="D103" s="77">
        <v>240401875314</v>
      </c>
      <c r="E103" s="57" t="s">
        <v>65</v>
      </c>
      <c r="F103" s="86">
        <f t="shared" si="16"/>
        <v>3233.1834800000001</v>
      </c>
      <c r="G103" s="59">
        <f t="shared" si="11"/>
        <v>296.33175</v>
      </c>
      <c r="H103" s="60">
        <f t="shared" si="12"/>
        <v>2936.8517300000003</v>
      </c>
      <c r="I103" s="61"/>
      <c r="J103" s="60"/>
      <c r="K103" s="69"/>
      <c r="L103" s="64"/>
      <c r="M103" s="63"/>
      <c r="N103" s="64"/>
      <c r="O103" s="69"/>
      <c r="P103" s="64"/>
      <c r="Q103" s="59">
        <v>8.3563299999999998</v>
      </c>
      <c r="R103" s="60">
        <v>15.9764</v>
      </c>
      <c r="S103" s="64">
        <v>1081.5045</v>
      </c>
      <c r="T103" s="59"/>
      <c r="U103" s="60"/>
      <c r="V103" s="59"/>
      <c r="W103" s="60"/>
      <c r="X103" s="59"/>
      <c r="Y103" s="60"/>
      <c r="Z103" s="69"/>
      <c r="AA103" s="66"/>
      <c r="AB103" s="63">
        <v>287.97541999999999</v>
      </c>
      <c r="AC103" s="64">
        <v>550.57758000000001</v>
      </c>
      <c r="AD103" s="69"/>
      <c r="AE103" s="64"/>
      <c r="AF103" s="69"/>
      <c r="AG103" s="64"/>
      <c r="AH103" s="59"/>
      <c r="AI103" s="60"/>
      <c r="AJ103" s="64"/>
      <c r="AK103" s="64"/>
      <c r="AL103" s="59"/>
      <c r="AM103" s="60"/>
      <c r="AN103" s="59"/>
      <c r="AO103" s="60"/>
      <c r="AP103" s="59"/>
      <c r="AQ103" s="60"/>
      <c r="AR103" s="69"/>
      <c r="AS103" s="64"/>
      <c r="AT103" s="60"/>
      <c r="AU103" s="64"/>
      <c r="AV103" s="64"/>
      <c r="AW103" s="64"/>
      <c r="AX103" s="64"/>
      <c r="AY103" s="64"/>
      <c r="AZ103" s="64"/>
      <c r="BA103" s="64"/>
      <c r="BB103" s="64"/>
      <c r="BC103" s="69"/>
      <c r="BD103" s="60"/>
      <c r="BE103" s="59"/>
      <c r="BF103" s="60"/>
      <c r="BG103" s="60"/>
      <c r="BH103" s="69"/>
      <c r="BI103" s="64"/>
      <c r="BJ103" s="64"/>
      <c r="BK103" s="64"/>
      <c r="BL103" s="69"/>
      <c r="BM103" s="64"/>
      <c r="BN103" s="64"/>
      <c r="BO103" s="64"/>
      <c r="BP103" s="64"/>
      <c r="BQ103" s="60">
        <v>1288.7932499999999</v>
      </c>
      <c r="BR103" s="64"/>
      <c r="BS103" s="69"/>
      <c r="BT103" s="64"/>
      <c r="BU103" s="70"/>
      <c r="BV103" s="66"/>
      <c r="BW103" s="64"/>
      <c r="BX103" s="66"/>
      <c r="BY103" s="66"/>
      <c r="BZ103" s="64"/>
      <c r="CA103" s="64"/>
      <c r="CB103" s="60"/>
      <c r="CC103" s="60"/>
      <c r="CD103" s="64"/>
      <c r="CE103" s="64"/>
      <c r="CF103" s="69"/>
      <c r="CG103" s="64"/>
    </row>
    <row r="104" spans="1:85" ht="46.5" outlineLevel="1" x14ac:dyDescent="0.35">
      <c r="A104" s="84" t="s">
        <v>214</v>
      </c>
      <c r="B104" s="88" t="s">
        <v>238</v>
      </c>
      <c r="C104" s="55" t="s">
        <v>71</v>
      </c>
      <c r="D104" s="101">
        <v>246518277606</v>
      </c>
      <c r="E104" s="57" t="s">
        <v>65</v>
      </c>
      <c r="F104" s="86">
        <f t="shared" si="16"/>
        <v>3470.7982200000001</v>
      </c>
      <c r="G104" s="59">
        <f t="shared" si="11"/>
        <v>687.30660999999998</v>
      </c>
      <c r="H104" s="60">
        <f t="shared" si="12"/>
        <v>2783.49161</v>
      </c>
      <c r="I104" s="61"/>
      <c r="J104" s="60"/>
      <c r="K104" s="69"/>
      <c r="L104" s="64"/>
      <c r="M104" s="63"/>
      <c r="N104" s="64"/>
      <c r="O104" s="69">
        <v>268.72615999999999</v>
      </c>
      <c r="P104" s="64">
        <v>513.77512000000002</v>
      </c>
      <c r="Q104" s="59">
        <v>51.117780000000003</v>
      </c>
      <c r="R104" s="60">
        <v>97.7316</v>
      </c>
      <c r="S104" s="64">
        <v>855.17560000000003</v>
      </c>
      <c r="T104" s="59"/>
      <c r="U104" s="60"/>
      <c r="V104" s="59"/>
      <c r="W104" s="60"/>
      <c r="X104" s="59"/>
      <c r="Y104" s="60"/>
      <c r="Z104" s="69"/>
      <c r="AA104" s="66"/>
      <c r="AB104" s="63">
        <v>367.46267</v>
      </c>
      <c r="AC104" s="64">
        <v>702.54853000000003</v>
      </c>
      <c r="AD104" s="69"/>
      <c r="AE104" s="64"/>
      <c r="AF104" s="69"/>
      <c r="AG104" s="64"/>
      <c r="AH104" s="59"/>
      <c r="AI104" s="60"/>
      <c r="AJ104" s="64"/>
      <c r="AK104" s="64"/>
      <c r="AL104" s="59"/>
      <c r="AM104" s="60"/>
      <c r="AN104" s="59"/>
      <c r="AO104" s="60"/>
      <c r="AP104" s="59"/>
      <c r="AQ104" s="60"/>
      <c r="AR104" s="69"/>
      <c r="AS104" s="64"/>
      <c r="AT104" s="60"/>
      <c r="AU104" s="64"/>
      <c r="AV104" s="64"/>
      <c r="AW104" s="64"/>
      <c r="AX104" s="64"/>
      <c r="AY104" s="64"/>
      <c r="AZ104" s="64"/>
      <c r="BA104" s="64"/>
      <c r="BB104" s="64"/>
      <c r="BC104" s="69"/>
      <c r="BD104" s="60"/>
      <c r="BE104" s="59"/>
      <c r="BF104" s="60"/>
      <c r="BG104" s="60"/>
      <c r="BH104" s="69"/>
      <c r="BI104" s="64"/>
      <c r="BJ104" s="64"/>
      <c r="BK104" s="64"/>
      <c r="BL104" s="69"/>
      <c r="BM104" s="64"/>
      <c r="BN104" s="64"/>
      <c r="BO104" s="64"/>
      <c r="BP104" s="64"/>
      <c r="BQ104" s="60">
        <v>614.26076</v>
      </c>
      <c r="BR104" s="64"/>
      <c r="BS104" s="69"/>
      <c r="BT104" s="64"/>
      <c r="BU104" s="70"/>
      <c r="BV104" s="66"/>
      <c r="BW104" s="64"/>
      <c r="BX104" s="66"/>
      <c r="BY104" s="66"/>
      <c r="BZ104" s="64"/>
      <c r="CA104" s="64"/>
      <c r="CB104" s="60"/>
      <c r="CC104" s="60"/>
      <c r="CD104" s="64"/>
      <c r="CE104" s="64"/>
      <c r="CF104" s="69"/>
      <c r="CG104" s="64"/>
    </row>
    <row r="105" spans="1:85" ht="46.5" outlineLevel="1" x14ac:dyDescent="0.35">
      <c r="A105" s="84" t="s">
        <v>214</v>
      </c>
      <c r="B105" s="100" t="s">
        <v>239</v>
      </c>
      <c r="C105" s="55" t="s">
        <v>71</v>
      </c>
      <c r="D105" s="101">
        <v>240401172135</v>
      </c>
      <c r="E105" s="57" t="s">
        <v>65</v>
      </c>
      <c r="F105" s="86">
        <f t="shared" si="16"/>
        <v>660</v>
      </c>
      <c r="G105" s="59">
        <f t="shared" si="11"/>
        <v>0</v>
      </c>
      <c r="H105" s="60">
        <f t="shared" si="12"/>
        <v>660</v>
      </c>
      <c r="I105" s="61"/>
      <c r="J105" s="60"/>
      <c r="K105" s="69"/>
      <c r="L105" s="64"/>
      <c r="M105" s="63"/>
      <c r="N105" s="64"/>
      <c r="O105" s="69"/>
      <c r="P105" s="64"/>
      <c r="Q105" s="59"/>
      <c r="R105" s="60"/>
      <c r="S105" s="64"/>
      <c r="T105" s="59"/>
      <c r="U105" s="60"/>
      <c r="V105" s="59"/>
      <c r="W105" s="60"/>
      <c r="X105" s="59"/>
      <c r="Y105" s="60"/>
      <c r="Z105" s="69"/>
      <c r="AA105" s="66"/>
      <c r="AB105" s="63"/>
      <c r="AC105" s="64"/>
      <c r="AD105" s="69"/>
      <c r="AE105" s="64"/>
      <c r="AF105" s="69"/>
      <c r="AG105" s="64"/>
      <c r="AH105" s="59"/>
      <c r="AI105" s="60"/>
      <c r="AJ105" s="64"/>
      <c r="AK105" s="64"/>
      <c r="AL105" s="59"/>
      <c r="AM105" s="60"/>
      <c r="AN105" s="59"/>
      <c r="AO105" s="60"/>
      <c r="AP105" s="59"/>
      <c r="AQ105" s="60"/>
      <c r="AR105" s="69"/>
      <c r="AS105" s="64"/>
      <c r="AT105" s="60"/>
      <c r="AU105" s="64"/>
      <c r="AV105" s="64"/>
      <c r="AW105" s="64"/>
      <c r="AX105" s="64"/>
      <c r="AY105" s="64"/>
      <c r="AZ105" s="64"/>
      <c r="BA105" s="64"/>
      <c r="BB105" s="64"/>
      <c r="BC105" s="69"/>
      <c r="BD105" s="60"/>
      <c r="BE105" s="59"/>
      <c r="BF105" s="60"/>
      <c r="BG105" s="60"/>
      <c r="BH105" s="69"/>
      <c r="BI105" s="64"/>
      <c r="BJ105" s="64"/>
      <c r="BK105" s="64"/>
      <c r="BL105" s="69"/>
      <c r="BM105" s="64"/>
      <c r="BN105" s="64"/>
      <c r="BO105" s="64"/>
      <c r="BP105" s="64"/>
      <c r="BQ105" s="60">
        <v>660</v>
      </c>
      <c r="BR105" s="64"/>
      <c r="BS105" s="69"/>
      <c r="BT105" s="64"/>
      <c r="BU105" s="70"/>
      <c r="BV105" s="66"/>
      <c r="BW105" s="64"/>
      <c r="BX105" s="66"/>
      <c r="BY105" s="66"/>
      <c r="BZ105" s="64"/>
      <c r="CA105" s="64"/>
      <c r="CB105" s="60"/>
      <c r="CC105" s="60"/>
      <c r="CD105" s="64"/>
      <c r="CE105" s="64"/>
      <c r="CF105" s="69"/>
      <c r="CG105" s="64"/>
    </row>
    <row r="106" spans="1:85" ht="46.5" outlineLevel="1" x14ac:dyDescent="0.35">
      <c r="A106" s="84" t="s">
        <v>214</v>
      </c>
      <c r="B106" s="88" t="s">
        <v>240</v>
      </c>
      <c r="C106" s="55" t="s">
        <v>71</v>
      </c>
      <c r="D106" s="77">
        <v>242401927615</v>
      </c>
      <c r="E106" s="57" t="s">
        <v>65</v>
      </c>
      <c r="F106" s="86">
        <f t="shared" si="16"/>
        <v>1703.95163</v>
      </c>
      <c r="G106" s="59">
        <f t="shared" si="11"/>
        <v>449.02368999999999</v>
      </c>
      <c r="H106" s="60">
        <f t="shared" si="12"/>
        <v>1254.92794</v>
      </c>
      <c r="I106" s="61"/>
      <c r="J106" s="60"/>
      <c r="K106" s="69"/>
      <c r="L106" s="64"/>
      <c r="M106" s="63"/>
      <c r="N106" s="64"/>
      <c r="O106" s="69">
        <v>144.83510000000001</v>
      </c>
      <c r="P106" s="64">
        <v>276.90890000000002</v>
      </c>
      <c r="Q106" s="59">
        <v>146.38103000000001</v>
      </c>
      <c r="R106" s="60">
        <v>279.86457000000001</v>
      </c>
      <c r="S106" s="64">
        <v>239.45</v>
      </c>
      <c r="T106" s="59"/>
      <c r="U106" s="60"/>
      <c r="V106" s="59"/>
      <c r="W106" s="60"/>
      <c r="X106" s="59"/>
      <c r="Y106" s="60"/>
      <c r="Z106" s="69"/>
      <c r="AA106" s="66"/>
      <c r="AB106" s="63">
        <v>157.80756</v>
      </c>
      <c r="AC106" s="64">
        <v>301.71084000000002</v>
      </c>
      <c r="AD106" s="69"/>
      <c r="AE106" s="64"/>
      <c r="AF106" s="69"/>
      <c r="AG106" s="64"/>
      <c r="AH106" s="59"/>
      <c r="AI106" s="60"/>
      <c r="AJ106" s="64"/>
      <c r="AK106" s="64"/>
      <c r="AL106" s="59"/>
      <c r="AM106" s="60"/>
      <c r="AN106" s="59"/>
      <c r="AO106" s="60"/>
      <c r="AP106" s="59"/>
      <c r="AQ106" s="60"/>
      <c r="AR106" s="69"/>
      <c r="AS106" s="64"/>
      <c r="AT106" s="60"/>
      <c r="AU106" s="64"/>
      <c r="AV106" s="64"/>
      <c r="AW106" s="64"/>
      <c r="AX106" s="64"/>
      <c r="AY106" s="64"/>
      <c r="AZ106" s="64"/>
      <c r="BA106" s="64"/>
      <c r="BB106" s="64"/>
      <c r="BC106" s="69"/>
      <c r="BD106" s="60"/>
      <c r="BE106" s="59"/>
      <c r="BF106" s="60"/>
      <c r="BG106" s="60"/>
      <c r="BH106" s="69"/>
      <c r="BI106" s="64"/>
      <c r="BJ106" s="64"/>
      <c r="BK106" s="64"/>
      <c r="BL106" s="69"/>
      <c r="BM106" s="64"/>
      <c r="BN106" s="64"/>
      <c r="BO106" s="64"/>
      <c r="BP106" s="64"/>
      <c r="BQ106" s="60">
        <v>156.99363</v>
      </c>
      <c r="BR106" s="64"/>
      <c r="BS106" s="69"/>
      <c r="BT106" s="64"/>
      <c r="BU106" s="70"/>
      <c r="BV106" s="66"/>
      <c r="BW106" s="64"/>
      <c r="BX106" s="66"/>
      <c r="BY106" s="66"/>
      <c r="BZ106" s="64"/>
      <c r="CA106" s="64"/>
      <c r="CB106" s="60"/>
      <c r="CC106" s="60"/>
      <c r="CD106" s="64"/>
      <c r="CE106" s="64"/>
      <c r="CF106" s="69"/>
      <c r="CG106" s="64"/>
    </row>
    <row r="107" spans="1:85" ht="46.5" outlineLevel="1" x14ac:dyDescent="0.35">
      <c r="A107" s="84" t="s">
        <v>214</v>
      </c>
      <c r="B107" s="88" t="s">
        <v>241</v>
      </c>
      <c r="C107" s="55" t="s">
        <v>71</v>
      </c>
      <c r="D107" s="77">
        <v>246408466590</v>
      </c>
      <c r="E107" s="57" t="s">
        <v>65</v>
      </c>
      <c r="F107" s="86">
        <f t="shared" si="16"/>
        <v>236.90289999999999</v>
      </c>
      <c r="G107" s="59">
        <f t="shared" si="11"/>
        <v>81.357069999999993</v>
      </c>
      <c r="H107" s="60">
        <f t="shared" si="12"/>
        <v>155.54583</v>
      </c>
      <c r="I107" s="61"/>
      <c r="J107" s="60"/>
      <c r="K107" s="69"/>
      <c r="L107" s="64"/>
      <c r="M107" s="63"/>
      <c r="N107" s="64"/>
      <c r="O107" s="69">
        <v>14.42362</v>
      </c>
      <c r="P107" s="64">
        <v>27.57638</v>
      </c>
      <c r="Q107" s="59">
        <v>66.933449999999993</v>
      </c>
      <c r="R107" s="60">
        <v>127.96944999999999</v>
      </c>
      <c r="S107" s="64"/>
      <c r="T107" s="59"/>
      <c r="U107" s="60"/>
      <c r="V107" s="59"/>
      <c r="W107" s="60"/>
      <c r="X107" s="59"/>
      <c r="Y107" s="60"/>
      <c r="Z107" s="69"/>
      <c r="AA107" s="66"/>
      <c r="AB107" s="63"/>
      <c r="AC107" s="64"/>
      <c r="AD107" s="69"/>
      <c r="AE107" s="64"/>
      <c r="AF107" s="69"/>
      <c r="AG107" s="64"/>
      <c r="AH107" s="59"/>
      <c r="AI107" s="60"/>
      <c r="AJ107" s="64"/>
      <c r="AK107" s="64"/>
      <c r="AL107" s="59"/>
      <c r="AM107" s="60"/>
      <c r="AN107" s="59"/>
      <c r="AO107" s="60"/>
      <c r="AP107" s="59"/>
      <c r="AQ107" s="60"/>
      <c r="AR107" s="69"/>
      <c r="AS107" s="64"/>
      <c r="AT107" s="60"/>
      <c r="AU107" s="64"/>
      <c r="AV107" s="64"/>
      <c r="AW107" s="64"/>
      <c r="AX107" s="64"/>
      <c r="AY107" s="64"/>
      <c r="AZ107" s="64"/>
      <c r="BA107" s="64"/>
      <c r="BB107" s="64"/>
      <c r="BC107" s="69"/>
      <c r="BD107" s="60"/>
      <c r="BE107" s="59"/>
      <c r="BF107" s="60"/>
      <c r="BG107" s="60"/>
      <c r="BH107" s="69"/>
      <c r="BI107" s="64"/>
      <c r="BJ107" s="64"/>
      <c r="BK107" s="64"/>
      <c r="BL107" s="69"/>
      <c r="BM107" s="64"/>
      <c r="BN107" s="64"/>
      <c r="BO107" s="64"/>
      <c r="BP107" s="64"/>
      <c r="BQ107" s="64"/>
      <c r="BR107" s="64"/>
      <c r="BS107" s="69"/>
      <c r="BT107" s="64"/>
      <c r="BU107" s="70"/>
      <c r="BV107" s="66"/>
      <c r="BW107" s="64"/>
      <c r="BX107" s="66"/>
      <c r="BY107" s="66"/>
      <c r="BZ107" s="64"/>
      <c r="CA107" s="64"/>
      <c r="CB107" s="60"/>
      <c r="CC107" s="60"/>
      <c r="CD107" s="64"/>
      <c r="CE107" s="64"/>
      <c r="CF107" s="69"/>
      <c r="CG107" s="64"/>
    </row>
    <row r="108" spans="1:85" ht="46.5" outlineLevel="1" x14ac:dyDescent="0.35">
      <c r="A108" s="84" t="s">
        <v>214</v>
      </c>
      <c r="B108" s="88" t="s">
        <v>242</v>
      </c>
      <c r="C108" s="55" t="s">
        <v>71</v>
      </c>
      <c r="D108" s="77" t="s">
        <v>243</v>
      </c>
      <c r="E108" s="57" t="s">
        <v>65</v>
      </c>
      <c r="F108" s="86">
        <f t="shared" si="16"/>
        <v>366.73234000000002</v>
      </c>
      <c r="G108" s="59">
        <f t="shared" si="11"/>
        <v>0</v>
      </c>
      <c r="H108" s="60">
        <f t="shared" si="12"/>
        <v>366.73234000000002</v>
      </c>
      <c r="I108" s="61"/>
      <c r="J108" s="60"/>
      <c r="K108" s="69"/>
      <c r="L108" s="64"/>
      <c r="M108" s="63"/>
      <c r="N108" s="64"/>
      <c r="O108" s="69"/>
      <c r="P108" s="64"/>
      <c r="Q108" s="59"/>
      <c r="R108" s="60"/>
      <c r="S108" s="64"/>
      <c r="T108" s="59"/>
      <c r="U108" s="60"/>
      <c r="V108" s="59"/>
      <c r="W108" s="60"/>
      <c r="X108" s="59"/>
      <c r="Y108" s="60"/>
      <c r="Z108" s="69"/>
      <c r="AA108" s="66"/>
      <c r="AB108" s="63"/>
      <c r="AC108" s="64"/>
      <c r="AD108" s="69"/>
      <c r="AE108" s="64"/>
      <c r="AF108" s="69"/>
      <c r="AG108" s="64"/>
      <c r="AH108" s="59"/>
      <c r="AI108" s="60"/>
      <c r="AJ108" s="64">
        <v>366.73234000000002</v>
      </c>
      <c r="AK108" s="64"/>
      <c r="AL108" s="59"/>
      <c r="AM108" s="60"/>
      <c r="AN108" s="59"/>
      <c r="AO108" s="60"/>
      <c r="AP108" s="59"/>
      <c r="AQ108" s="60"/>
      <c r="AR108" s="69"/>
      <c r="AS108" s="64"/>
      <c r="AT108" s="60"/>
      <c r="AU108" s="64"/>
      <c r="AV108" s="64"/>
      <c r="AW108" s="64"/>
      <c r="AX108" s="64"/>
      <c r="AY108" s="64"/>
      <c r="AZ108" s="64"/>
      <c r="BA108" s="64"/>
      <c r="BB108" s="64"/>
      <c r="BC108" s="69"/>
      <c r="BD108" s="60"/>
      <c r="BE108" s="59"/>
      <c r="BF108" s="60"/>
      <c r="BG108" s="60"/>
      <c r="BH108" s="69"/>
      <c r="BI108" s="64"/>
      <c r="BJ108" s="64"/>
      <c r="BK108" s="64"/>
      <c r="BL108" s="69"/>
      <c r="BM108" s="64"/>
      <c r="BN108" s="64"/>
      <c r="BO108" s="64"/>
      <c r="BP108" s="64"/>
      <c r="BQ108" s="64"/>
      <c r="BR108" s="64"/>
      <c r="BS108" s="69"/>
      <c r="BT108" s="64"/>
      <c r="BU108" s="70"/>
      <c r="BV108" s="66"/>
      <c r="BW108" s="64"/>
      <c r="BX108" s="66"/>
      <c r="BY108" s="66"/>
      <c r="BZ108" s="64"/>
      <c r="CA108" s="64"/>
      <c r="CB108" s="60"/>
      <c r="CC108" s="60"/>
      <c r="CD108" s="64"/>
      <c r="CE108" s="64"/>
      <c r="CF108" s="69"/>
      <c r="CG108" s="64"/>
    </row>
    <row r="109" spans="1:85" ht="46.5" outlineLevel="1" x14ac:dyDescent="0.35">
      <c r="A109" s="84" t="s">
        <v>214</v>
      </c>
      <c r="B109" s="88" t="s">
        <v>244</v>
      </c>
      <c r="C109" s="55" t="s">
        <v>71</v>
      </c>
      <c r="D109" s="77">
        <v>246214225807</v>
      </c>
      <c r="E109" s="57" t="s">
        <v>65</v>
      </c>
      <c r="F109" s="86">
        <f t="shared" si="16"/>
        <v>2767.7105000000001</v>
      </c>
      <c r="G109" s="59">
        <f t="shared" si="11"/>
        <v>757.34622000000002</v>
      </c>
      <c r="H109" s="60">
        <f t="shared" si="12"/>
        <v>2010.36428</v>
      </c>
      <c r="I109" s="61"/>
      <c r="J109" s="60"/>
      <c r="K109" s="69"/>
      <c r="L109" s="64"/>
      <c r="M109" s="63"/>
      <c r="N109" s="64"/>
      <c r="O109" s="69">
        <v>248.54982999999999</v>
      </c>
      <c r="P109" s="64">
        <v>475.20017000000001</v>
      </c>
      <c r="Q109" s="59">
        <v>143.10529</v>
      </c>
      <c r="R109" s="60">
        <v>273.60171000000003</v>
      </c>
      <c r="S109" s="64">
        <v>562.40092000000004</v>
      </c>
      <c r="T109" s="59"/>
      <c r="U109" s="60"/>
      <c r="V109" s="59"/>
      <c r="W109" s="60"/>
      <c r="X109" s="59"/>
      <c r="Y109" s="60"/>
      <c r="Z109" s="69"/>
      <c r="AA109" s="66"/>
      <c r="AB109" s="63">
        <v>365.69110000000001</v>
      </c>
      <c r="AC109" s="64">
        <v>699.16147999999998</v>
      </c>
      <c r="AD109" s="69"/>
      <c r="AE109" s="64"/>
      <c r="AF109" s="69"/>
      <c r="AG109" s="64"/>
      <c r="AH109" s="59"/>
      <c r="AI109" s="60"/>
      <c r="AJ109" s="64"/>
      <c r="AK109" s="64"/>
      <c r="AL109" s="59"/>
      <c r="AM109" s="60"/>
      <c r="AN109" s="59"/>
      <c r="AO109" s="60"/>
      <c r="AP109" s="59"/>
      <c r="AQ109" s="60"/>
      <c r="AR109" s="69"/>
      <c r="AS109" s="64"/>
      <c r="AT109" s="60"/>
      <c r="AU109" s="64"/>
      <c r="AV109" s="64"/>
      <c r="AW109" s="64"/>
      <c r="AX109" s="64"/>
      <c r="AY109" s="64"/>
      <c r="AZ109" s="64"/>
      <c r="BA109" s="64"/>
      <c r="BB109" s="64"/>
      <c r="BC109" s="69"/>
      <c r="BD109" s="60"/>
      <c r="BE109" s="59"/>
      <c r="BF109" s="60"/>
      <c r="BG109" s="60"/>
      <c r="BH109" s="69"/>
      <c r="BI109" s="64"/>
      <c r="BJ109" s="64"/>
      <c r="BK109" s="64"/>
      <c r="BL109" s="69"/>
      <c r="BM109" s="64"/>
      <c r="BN109" s="64"/>
      <c r="BO109" s="64"/>
      <c r="BP109" s="64"/>
      <c r="BQ109" s="64"/>
      <c r="BR109" s="64"/>
      <c r="BS109" s="69"/>
      <c r="BT109" s="64"/>
      <c r="BU109" s="70"/>
      <c r="BV109" s="66"/>
      <c r="BW109" s="64"/>
      <c r="BX109" s="66"/>
      <c r="BY109" s="66"/>
      <c r="BZ109" s="64"/>
      <c r="CA109" s="64"/>
      <c r="CB109" s="60"/>
      <c r="CC109" s="60"/>
      <c r="CD109" s="64"/>
      <c r="CE109" s="64"/>
      <c r="CF109" s="69"/>
      <c r="CG109" s="64"/>
    </row>
    <row r="110" spans="1:85" ht="46.5" outlineLevel="1" x14ac:dyDescent="0.35">
      <c r="A110" s="84" t="s">
        <v>214</v>
      </c>
      <c r="B110" s="88" t="s">
        <v>245</v>
      </c>
      <c r="C110" s="55" t="s">
        <v>71</v>
      </c>
      <c r="D110" s="77" t="s">
        <v>246</v>
      </c>
      <c r="E110" s="57" t="s">
        <v>65</v>
      </c>
      <c r="F110" s="86">
        <f t="shared" si="16"/>
        <v>7551.6183900000005</v>
      </c>
      <c r="G110" s="59">
        <f t="shared" si="11"/>
        <v>1380.7124800000001</v>
      </c>
      <c r="H110" s="60">
        <f t="shared" si="12"/>
        <v>6170.9059100000004</v>
      </c>
      <c r="I110" s="61"/>
      <c r="J110" s="60"/>
      <c r="K110" s="69"/>
      <c r="L110" s="64"/>
      <c r="M110" s="63"/>
      <c r="N110" s="64"/>
      <c r="O110" s="69">
        <v>402.69673999999998</v>
      </c>
      <c r="P110" s="64">
        <v>769.91220999999996</v>
      </c>
      <c r="Q110" s="59">
        <v>48.49635</v>
      </c>
      <c r="R110" s="60">
        <v>92.719729999999998</v>
      </c>
      <c r="S110" s="64">
        <v>2181.1343299999999</v>
      </c>
      <c r="T110" s="59"/>
      <c r="U110" s="60"/>
      <c r="V110" s="59"/>
      <c r="W110" s="60"/>
      <c r="X110" s="59"/>
      <c r="Y110" s="60"/>
      <c r="Z110" s="69"/>
      <c r="AA110" s="66"/>
      <c r="AB110" s="63">
        <v>929.51939000000004</v>
      </c>
      <c r="AC110" s="64">
        <v>1777.1396400000001</v>
      </c>
      <c r="AD110" s="69"/>
      <c r="AE110" s="64"/>
      <c r="AF110" s="69"/>
      <c r="AG110" s="64"/>
      <c r="AH110" s="59"/>
      <c r="AI110" s="60"/>
      <c r="AJ110" s="64"/>
      <c r="AK110" s="64"/>
      <c r="AL110" s="59"/>
      <c r="AM110" s="60"/>
      <c r="AN110" s="59"/>
      <c r="AO110" s="60"/>
      <c r="AP110" s="59"/>
      <c r="AQ110" s="60"/>
      <c r="AR110" s="69"/>
      <c r="AS110" s="64"/>
      <c r="AT110" s="60"/>
      <c r="AU110" s="64"/>
      <c r="AV110" s="64"/>
      <c r="AW110" s="64"/>
      <c r="AX110" s="64"/>
      <c r="AY110" s="64"/>
      <c r="AZ110" s="64"/>
      <c r="BA110" s="64"/>
      <c r="BB110" s="64"/>
      <c r="BC110" s="69"/>
      <c r="BD110" s="60"/>
      <c r="BE110" s="59"/>
      <c r="BF110" s="60"/>
      <c r="BG110" s="60"/>
      <c r="BH110" s="69"/>
      <c r="BI110" s="64"/>
      <c r="BJ110" s="64"/>
      <c r="BK110" s="64"/>
      <c r="BL110" s="69"/>
      <c r="BM110" s="64"/>
      <c r="BN110" s="64"/>
      <c r="BO110" s="64"/>
      <c r="BP110" s="64"/>
      <c r="BQ110" s="60">
        <v>1350</v>
      </c>
      <c r="BR110" s="64"/>
      <c r="BS110" s="69"/>
      <c r="BT110" s="64"/>
      <c r="BU110" s="70"/>
      <c r="BV110" s="66"/>
      <c r="BW110" s="64"/>
      <c r="BX110" s="66"/>
      <c r="BY110" s="66"/>
      <c r="BZ110" s="64"/>
      <c r="CA110" s="64"/>
      <c r="CB110" s="60"/>
      <c r="CC110" s="60"/>
      <c r="CD110" s="64"/>
      <c r="CE110" s="64"/>
      <c r="CF110" s="69"/>
      <c r="CG110" s="64"/>
    </row>
    <row r="111" spans="1:85" ht="69.75" outlineLevel="1" x14ac:dyDescent="0.35">
      <c r="A111" s="94" t="s">
        <v>230</v>
      </c>
      <c r="B111" s="88" t="s">
        <v>247</v>
      </c>
      <c r="C111" s="55" t="s">
        <v>71</v>
      </c>
      <c r="D111" s="77" t="s">
        <v>248</v>
      </c>
      <c r="E111" s="57" t="s">
        <v>65</v>
      </c>
      <c r="F111" s="86">
        <f t="shared" si="16"/>
        <v>274.33190999999999</v>
      </c>
      <c r="G111" s="59">
        <f t="shared" si="11"/>
        <v>71.289929999999998</v>
      </c>
      <c r="H111" s="60">
        <f t="shared" si="12"/>
        <v>203.04198</v>
      </c>
      <c r="I111" s="61">
        <v>8.9580400000000004</v>
      </c>
      <c r="J111" s="60">
        <v>3.6589200000000002</v>
      </c>
      <c r="K111" s="69">
        <v>19.307600000000001</v>
      </c>
      <c r="L111" s="64">
        <v>7.8861999999999997</v>
      </c>
      <c r="M111" s="63"/>
      <c r="N111" s="64"/>
      <c r="O111" s="69">
        <v>18.298089999999998</v>
      </c>
      <c r="P111" s="64">
        <v>34.983960000000003</v>
      </c>
      <c r="Q111" s="59"/>
      <c r="R111" s="60"/>
      <c r="S111" s="64">
        <v>109.23909999999999</v>
      </c>
      <c r="T111" s="59"/>
      <c r="U111" s="60"/>
      <c r="V111" s="59"/>
      <c r="W111" s="60"/>
      <c r="X111" s="59"/>
      <c r="Y111" s="60"/>
      <c r="Z111" s="69"/>
      <c r="AA111" s="66"/>
      <c r="AB111" s="63">
        <v>24.726199999999999</v>
      </c>
      <c r="AC111" s="64">
        <v>47.273800000000001</v>
      </c>
      <c r="AD111" s="69"/>
      <c r="AE111" s="64"/>
      <c r="AF111" s="69"/>
      <c r="AG111" s="64"/>
      <c r="AH111" s="59"/>
      <c r="AI111" s="60"/>
      <c r="AJ111" s="64"/>
      <c r="AK111" s="64"/>
      <c r="AL111" s="59"/>
      <c r="AM111" s="60"/>
      <c r="AN111" s="59"/>
      <c r="AO111" s="60"/>
      <c r="AP111" s="59"/>
      <c r="AQ111" s="60"/>
      <c r="AR111" s="69"/>
      <c r="AS111" s="64"/>
      <c r="AT111" s="60"/>
      <c r="AU111" s="64"/>
      <c r="AV111" s="64"/>
      <c r="AW111" s="64"/>
      <c r="AX111" s="64"/>
      <c r="AY111" s="64"/>
      <c r="AZ111" s="64"/>
      <c r="BA111" s="64"/>
      <c r="BB111" s="64"/>
      <c r="BC111" s="69"/>
      <c r="BD111" s="60"/>
      <c r="BE111" s="59"/>
      <c r="BF111" s="60"/>
      <c r="BG111" s="60"/>
      <c r="BH111" s="69"/>
      <c r="BI111" s="64"/>
      <c r="BJ111" s="64"/>
      <c r="BK111" s="64"/>
      <c r="BL111" s="69"/>
      <c r="BM111" s="64"/>
      <c r="BN111" s="64"/>
      <c r="BO111" s="64"/>
      <c r="BP111" s="64"/>
      <c r="BQ111" s="64"/>
      <c r="BR111" s="64"/>
      <c r="BS111" s="69"/>
      <c r="BT111" s="64"/>
      <c r="BU111" s="70"/>
      <c r="BV111" s="66"/>
      <c r="BW111" s="64"/>
      <c r="BX111" s="66"/>
      <c r="BY111" s="66"/>
      <c r="BZ111" s="64"/>
      <c r="CA111" s="64"/>
      <c r="CB111" s="60"/>
      <c r="CC111" s="60"/>
      <c r="CD111" s="64"/>
      <c r="CE111" s="64"/>
      <c r="CF111" s="69"/>
      <c r="CG111" s="64"/>
    </row>
    <row r="112" spans="1:85" ht="46.5" outlineLevel="1" x14ac:dyDescent="0.35">
      <c r="A112" s="84" t="s">
        <v>214</v>
      </c>
      <c r="B112" s="88" t="s">
        <v>249</v>
      </c>
      <c r="C112" s="55" t="s">
        <v>71</v>
      </c>
      <c r="D112" s="77" t="s">
        <v>250</v>
      </c>
      <c r="E112" s="57" t="s">
        <v>65</v>
      </c>
      <c r="F112" s="86">
        <f t="shared" si="16"/>
        <v>5448.1530000000002</v>
      </c>
      <c r="G112" s="59">
        <f t="shared" si="11"/>
        <v>151.98876999999999</v>
      </c>
      <c r="H112" s="60">
        <f t="shared" si="12"/>
        <v>5296.1642300000003</v>
      </c>
      <c r="I112" s="61"/>
      <c r="J112" s="60"/>
      <c r="K112" s="69"/>
      <c r="L112" s="64"/>
      <c r="M112" s="63"/>
      <c r="N112" s="64"/>
      <c r="O112" s="69"/>
      <c r="P112" s="64"/>
      <c r="Q112" s="59"/>
      <c r="R112" s="60"/>
      <c r="S112" s="64">
        <v>579.98608999999999</v>
      </c>
      <c r="T112" s="59"/>
      <c r="U112" s="60"/>
      <c r="V112" s="59"/>
      <c r="W112" s="60"/>
      <c r="X112" s="59"/>
      <c r="Y112" s="60"/>
      <c r="Z112" s="69"/>
      <c r="AA112" s="66"/>
      <c r="AB112" s="63"/>
      <c r="AC112" s="64"/>
      <c r="AD112" s="69"/>
      <c r="AE112" s="64"/>
      <c r="AF112" s="69"/>
      <c r="AG112" s="64"/>
      <c r="AH112" s="69">
        <v>151.98876999999999</v>
      </c>
      <c r="AI112" s="73">
        <v>62.079920000000001</v>
      </c>
      <c r="AJ112" s="64">
        <v>3067.0296600000001</v>
      </c>
      <c r="AK112" s="64"/>
      <c r="AL112" s="59"/>
      <c r="AM112" s="60"/>
      <c r="AN112" s="59"/>
      <c r="AO112" s="60"/>
      <c r="AP112" s="59"/>
      <c r="AQ112" s="60"/>
      <c r="AR112" s="69"/>
      <c r="AS112" s="64"/>
      <c r="AT112" s="60"/>
      <c r="AU112" s="64"/>
      <c r="AV112" s="64"/>
      <c r="AW112" s="64"/>
      <c r="AX112" s="64"/>
      <c r="AY112" s="64"/>
      <c r="AZ112" s="64"/>
      <c r="BA112" s="64"/>
      <c r="BB112" s="64"/>
      <c r="BC112" s="69"/>
      <c r="BD112" s="60"/>
      <c r="BE112" s="59"/>
      <c r="BF112" s="60"/>
      <c r="BG112" s="60"/>
      <c r="BH112" s="69"/>
      <c r="BI112" s="64"/>
      <c r="BJ112" s="64"/>
      <c r="BK112" s="64"/>
      <c r="BL112" s="69"/>
      <c r="BM112" s="64"/>
      <c r="BN112" s="64"/>
      <c r="BO112" s="64"/>
      <c r="BP112" s="64"/>
      <c r="BQ112" s="60">
        <v>1587.0685599999999</v>
      </c>
      <c r="BR112" s="64"/>
      <c r="BS112" s="69"/>
      <c r="BT112" s="64"/>
      <c r="BU112" s="70"/>
      <c r="BV112" s="66"/>
      <c r="BW112" s="64"/>
      <c r="BX112" s="66"/>
      <c r="BY112" s="66"/>
      <c r="BZ112" s="64"/>
      <c r="CA112" s="64"/>
      <c r="CB112" s="60"/>
      <c r="CC112" s="60"/>
      <c r="CD112" s="64"/>
      <c r="CE112" s="64"/>
      <c r="CF112" s="69"/>
      <c r="CG112" s="64"/>
    </row>
    <row r="113" spans="1:85" ht="46.5" outlineLevel="1" x14ac:dyDescent="0.35">
      <c r="A113" s="84" t="s">
        <v>214</v>
      </c>
      <c r="B113" s="88" t="s">
        <v>252</v>
      </c>
      <c r="C113" s="55" t="s">
        <v>71</v>
      </c>
      <c r="D113" s="102" t="s">
        <v>253</v>
      </c>
      <c r="E113" s="57" t="s">
        <v>65</v>
      </c>
      <c r="F113" s="86">
        <f t="shared" si="16"/>
        <v>550.20230000000004</v>
      </c>
      <c r="G113" s="59">
        <f t="shared" si="11"/>
        <v>0</v>
      </c>
      <c r="H113" s="60">
        <f t="shared" si="12"/>
        <v>550.20230000000004</v>
      </c>
      <c r="I113" s="61"/>
      <c r="J113" s="60"/>
      <c r="K113" s="69"/>
      <c r="L113" s="64"/>
      <c r="M113" s="63"/>
      <c r="N113" s="64"/>
      <c r="O113" s="69"/>
      <c r="P113" s="64"/>
      <c r="Q113" s="59"/>
      <c r="R113" s="60"/>
      <c r="S113" s="64"/>
      <c r="T113" s="59"/>
      <c r="U113" s="60"/>
      <c r="V113" s="59"/>
      <c r="W113" s="60"/>
      <c r="X113" s="59"/>
      <c r="Y113" s="60"/>
      <c r="Z113" s="69"/>
      <c r="AA113" s="66"/>
      <c r="AB113" s="63"/>
      <c r="AC113" s="64"/>
      <c r="AD113" s="69"/>
      <c r="AE113" s="64"/>
      <c r="AF113" s="69"/>
      <c r="AG113" s="64"/>
      <c r="AH113" s="59"/>
      <c r="AI113" s="60"/>
      <c r="AJ113" s="64">
        <v>550.20230000000004</v>
      </c>
      <c r="AK113" s="64"/>
      <c r="AL113" s="59"/>
      <c r="AM113" s="60"/>
      <c r="AN113" s="59"/>
      <c r="AO113" s="60"/>
      <c r="AP113" s="59"/>
      <c r="AQ113" s="60"/>
      <c r="AR113" s="69"/>
      <c r="AS113" s="64"/>
      <c r="AT113" s="60"/>
      <c r="AU113" s="64"/>
      <c r="AV113" s="64"/>
      <c r="AW113" s="64"/>
      <c r="AX113" s="64"/>
      <c r="AY113" s="64"/>
      <c r="AZ113" s="64"/>
      <c r="BA113" s="64"/>
      <c r="BB113" s="64"/>
      <c r="BC113" s="69"/>
      <c r="BD113" s="60"/>
      <c r="BE113" s="59"/>
      <c r="BF113" s="60"/>
      <c r="BG113" s="60"/>
      <c r="BH113" s="69"/>
      <c r="BI113" s="64"/>
      <c r="BJ113" s="64"/>
      <c r="BK113" s="64"/>
      <c r="BL113" s="69"/>
      <c r="BM113" s="64"/>
      <c r="BN113" s="64"/>
      <c r="BO113" s="64"/>
      <c r="BP113" s="64"/>
      <c r="BQ113" s="64"/>
      <c r="BR113" s="64"/>
      <c r="BS113" s="69"/>
      <c r="BT113" s="64"/>
      <c r="BU113" s="70"/>
      <c r="BV113" s="66"/>
      <c r="BW113" s="64"/>
      <c r="BX113" s="66"/>
      <c r="BY113" s="66"/>
      <c r="BZ113" s="64"/>
      <c r="CA113" s="64"/>
      <c r="CB113" s="60"/>
      <c r="CC113" s="60"/>
      <c r="CD113" s="64"/>
      <c r="CE113" s="64"/>
      <c r="CF113" s="69"/>
      <c r="CG113" s="64"/>
    </row>
    <row r="114" spans="1:85" ht="46.5" outlineLevel="1" x14ac:dyDescent="0.35">
      <c r="A114" s="84" t="s">
        <v>214</v>
      </c>
      <c r="B114" s="88" t="s">
        <v>251</v>
      </c>
      <c r="C114" s="55" t="s">
        <v>71</v>
      </c>
      <c r="D114" s="77">
        <v>245200449812</v>
      </c>
      <c r="E114" s="57" t="s">
        <v>65</v>
      </c>
      <c r="F114" s="86">
        <f t="shared" si="16"/>
        <v>144.221</v>
      </c>
      <c r="G114" s="59">
        <f t="shared" si="11"/>
        <v>28.329000000000001</v>
      </c>
      <c r="H114" s="60">
        <f t="shared" si="12"/>
        <v>115.892</v>
      </c>
      <c r="I114" s="61"/>
      <c r="J114" s="60"/>
      <c r="K114" s="69">
        <v>28.329000000000001</v>
      </c>
      <c r="L114" s="64">
        <v>11.571</v>
      </c>
      <c r="M114" s="63"/>
      <c r="N114" s="64"/>
      <c r="O114" s="69"/>
      <c r="P114" s="64"/>
      <c r="Q114" s="59"/>
      <c r="R114" s="60"/>
      <c r="S114" s="64">
        <v>104.321</v>
      </c>
      <c r="T114" s="59"/>
      <c r="U114" s="60"/>
      <c r="V114" s="59"/>
      <c r="W114" s="60"/>
      <c r="X114" s="59"/>
      <c r="Y114" s="60"/>
      <c r="Z114" s="69"/>
      <c r="AA114" s="66"/>
      <c r="AB114" s="63"/>
      <c r="AC114" s="64"/>
      <c r="AD114" s="69"/>
      <c r="AE114" s="64"/>
      <c r="AF114" s="69"/>
      <c r="AG114" s="64"/>
      <c r="AH114" s="59"/>
      <c r="AI114" s="60"/>
      <c r="AJ114" s="64"/>
      <c r="AK114" s="64"/>
      <c r="AL114" s="59"/>
      <c r="AM114" s="60"/>
      <c r="AN114" s="59"/>
      <c r="AO114" s="60"/>
      <c r="AP114" s="59"/>
      <c r="AQ114" s="60"/>
      <c r="AR114" s="69"/>
      <c r="AS114" s="64"/>
      <c r="AT114" s="60"/>
      <c r="AU114" s="64"/>
      <c r="AV114" s="64"/>
      <c r="AW114" s="64"/>
      <c r="AX114" s="64"/>
      <c r="AY114" s="64"/>
      <c r="AZ114" s="64"/>
      <c r="BA114" s="64"/>
      <c r="BB114" s="64"/>
      <c r="BC114" s="69"/>
      <c r="BD114" s="60"/>
      <c r="BE114" s="59"/>
      <c r="BF114" s="60"/>
      <c r="BG114" s="60"/>
      <c r="BH114" s="69"/>
      <c r="BI114" s="64"/>
      <c r="BJ114" s="64"/>
      <c r="BK114" s="64"/>
      <c r="BL114" s="69"/>
      <c r="BM114" s="64"/>
      <c r="BN114" s="64"/>
      <c r="BO114" s="64"/>
      <c r="BP114" s="64"/>
      <c r="BQ114" s="64"/>
      <c r="BR114" s="64"/>
      <c r="BS114" s="69"/>
      <c r="BT114" s="64"/>
      <c r="BU114" s="70"/>
      <c r="BV114" s="66"/>
      <c r="BW114" s="64"/>
      <c r="BX114" s="66"/>
      <c r="BY114" s="66"/>
      <c r="BZ114" s="64"/>
      <c r="CA114" s="64"/>
      <c r="CB114" s="60"/>
      <c r="CC114" s="60"/>
      <c r="CD114" s="64"/>
      <c r="CE114" s="64"/>
      <c r="CF114" s="69"/>
      <c r="CG114" s="64"/>
    </row>
    <row r="115" spans="1:85" ht="46.5" outlineLevel="1" x14ac:dyDescent="0.35">
      <c r="A115" s="84" t="s">
        <v>214</v>
      </c>
      <c r="B115" s="88" t="s">
        <v>254</v>
      </c>
      <c r="C115" s="55" t="s">
        <v>71</v>
      </c>
      <c r="D115" s="102" t="s">
        <v>255</v>
      </c>
      <c r="E115" s="57" t="s">
        <v>65</v>
      </c>
      <c r="F115" s="86">
        <f t="shared" si="16"/>
        <v>327.93423000000001</v>
      </c>
      <c r="G115" s="59">
        <f t="shared" si="11"/>
        <v>22.91658</v>
      </c>
      <c r="H115" s="60">
        <f t="shared" si="12"/>
        <v>305.01765</v>
      </c>
      <c r="I115" s="61"/>
      <c r="J115" s="60"/>
      <c r="K115" s="69"/>
      <c r="L115" s="64"/>
      <c r="M115" s="63"/>
      <c r="N115" s="64"/>
      <c r="O115" s="69"/>
      <c r="P115" s="64"/>
      <c r="Q115" s="59"/>
      <c r="R115" s="60"/>
      <c r="S115" s="64">
        <v>261.20364000000001</v>
      </c>
      <c r="T115" s="59"/>
      <c r="U115" s="60"/>
      <c r="V115" s="59"/>
      <c r="W115" s="60"/>
      <c r="X115" s="59"/>
      <c r="Y115" s="60"/>
      <c r="Z115" s="69"/>
      <c r="AA115" s="66"/>
      <c r="AB115" s="63">
        <v>22.91658</v>
      </c>
      <c r="AC115" s="64">
        <v>43.814010000000003</v>
      </c>
      <c r="AD115" s="69"/>
      <c r="AE115" s="64"/>
      <c r="AF115" s="69"/>
      <c r="AG115" s="64"/>
      <c r="AH115" s="59"/>
      <c r="AI115" s="60"/>
      <c r="AJ115" s="64"/>
      <c r="AK115" s="64"/>
      <c r="AL115" s="59"/>
      <c r="AM115" s="60"/>
      <c r="AN115" s="59"/>
      <c r="AO115" s="60"/>
      <c r="AP115" s="59"/>
      <c r="AQ115" s="60"/>
      <c r="AR115" s="69"/>
      <c r="AS115" s="64"/>
      <c r="AT115" s="60"/>
      <c r="AU115" s="64"/>
      <c r="AV115" s="64"/>
      <c r="AW115" s="64"/>
      <c r="AX115" s="64"/>
      <c r="AY115" s="64"/>
      <c r="AZ115" s="64"/>
      <c r="BA115" s="64"/>
      <c r="BB115" s="64"/>
      <c r="BC115" s="69"/>
      <c r="BD115" s="60"/>
      <c r="BE115" s="59"/>
      <c r="BF115" s="60"/>
      <c r="BG115" s="60"/>
      <c r="BH115" s="69"/>
      <c r="BI115" s="64"/>
      <c r="BJ115" s="64"/>
      <c r="BK115" s="64"/>
      <c r="BL115" s="69"/>
      <c r="BM115" s="64"/>
      <c r="BN115" s="64"/>
      <c r="BO115" s="64"/>
      <c r="BP115" s="64"/>
      <c r="BQ115" s="64"/>
      <c r="BR115" s="64"/>
      <c r="BS115" s="69"/>
      <c r="BT115" s="64"/>
      <c r="BU115" s="70"/>
      <c r="BV115" s="66"/>
      <c r="BW115" s="64"/>
      <c r="BX115" s="66"/>
      <c r="BY115" s="66"/>
      <c r="BZ115" s="64"/>
      <c r="CA115" s="64"/>
      <c r="CB115" s="60"/>
      <c r="CC115" s="60"/>
      <c r="CD115" s="64"/>
      <c r="CE115" s="64"/>
      <c r="CF115" s="69"/>
      <c r="CG115" s="64"/>
    </row>
    <row r="116" spans="1:85" outlineLevel="1" x14ac:dyDescent="0.35">
      <c r="A116" s="84" t="s">
        <v>214</v>
      </c>
      <c r="B116" s="88" t="s">
        <v>271</v>
      </c>
      <c r="C116" s="55" t="s">
        <v>130</v>
      </c>
      <c r="D116" s="77">
        <v>246521882674</v>
      </c>
      <c r="E116" s="57" t="s">
        <v>65</v>
      </c>
      <c r="F116" s="86">
        <f t="shared" si="16"/>
        <v>2000</v>
      </c>
      <c r="G116" s="59">
        <f t="shared" si="11"/>
        <v>0</v>
      </c>
      <c r="H116" s="60">
        <f t="shared" si="12"/>
        <v>2000</v>
      </c>
      <c r="I116" s="61"/>
      <c r="J116" s="60"/>
      <c r="K116" s="69"/>
      <c r="L116" s="64"/>
      <c r="M116" s="63"/>
      <c r="N116" s="64"/>
      <c r="O116" s="69"/>
      <c r="P116" s="64"/>
      <c r="Q116" s="59"/>
      <c r="R116" s="60"/>
      <c r="S116" s="64"/>
      <c r="T116" s="59"/>
      <c r="U116" s="60"/>
      <c r="V116" s="59"/>
      <c r="W116" s="60"/>
      <c r="X116" s="59"/>
      <c r="Y116" s="60"/>
      <c r="Z116" s="69"/>
      <c r="AA116" s="66"/>
      <c r="AB116" s="63"/>
      <c r="AC116" s="64"/>
      <c r="AD116" s="69"/>
      <c r="AE116" s="64"/>
      <c r="AF116" s="69"/>
      <c r="AG116" s="64"/>
      <c r="AH116" s="59"/>
      <c r="AI116" s="60"/>
      <c r="AJ116" s="64"/>
      <c r="AK116" s="64"/>
      <c r="AL116" s="59"/>
      <c r="AM116" s="60"/>
      <c r="AN116" s="59"/>
      <c r="AO116" s="60"/>
      <c r="AP116" s="59"/>
      <c r="AQ116" s="60"/>
      <c r="AR116" s="69"/>
      <c r="AS116" s="64"/>
      <c r="AT116" s="60"/>
      <c r="AU116" s="64"/>
      <c r="AV116" s="64"/>
      <c r="AW116" s="64"/>
      <c r="AX116" s="64"/>
      <c r="AY116" s="64"/>
      <c r="AZ116" s="64">
        <v>2000</v>
      </c>
      <c r="BA116" s="64"/>
      <c r="BB116" s="64"/>
      <c r="BC116" s="69"/>
      <c r="BD116" s="60"/>
      <c r="BE116" s="59"/>
      <c r="BF116" s="60"/>
      <c r="BG116" s="60"/>
      <c r="BH116" s="69"/>
      <c r="BI116" s="64"/>
      <c r="BJ116" s="64"/>
      <c r="BK116" s="64"/>
      <c r="BL116" s="69"/>
      <c r="BM116" s="64"/>
      <c r="BN116" s="64"/>
      <c r="BO116" s="64"/>
      <c r="BP116" s="64"/>
      <c r="BQ116" s="64"/>
      <c r="BR116" s="64"/>
      <c r="BS116" s="69"/>
      <c r="BT116" s="64"/>
      <c r="BU116" s="70"/>
      <c r="BV116" s="66"/>
      <c r="BW116" s="64"/>
      <c r="BX116" s="66"/>
      <c r="BY116" s="66"/>
      <c r="BZ116" s="64"/>
      <c r="CA116" s="64"/>
      <c r="CB116" s="60"/>
      <c r="CC116" s="60"/>
      <c r="CD116" s="64"/>
      <c r="CE116" s="64"/>
      <c r="CF116" s="69"/>
      <c r="CG116" s="64"/>
    </row>
    <row r="117" spans="1:85" ht="46.5" outlineLevel="1" x14ac:dyDescent="0.35">
      <c r="A117" s="84" t="s">
        <v>214</v>
      </c>
      <c r="B117" s="100" t="s">
        <v>259</v>
      </c>
      <c r="C117" s="55" t="s">
        <v>104</v>
      </c>
      <c r="D117" s="77">
        <v>2404020253</v>
      </c>
      <c r="E117" s="57" t="s">
        <v>65</v>
      </c>
      <c r="F117" s="86">
        <f t="shared" si="16"/>
        <v>1523.8833199999999</v>
      </c>
      <c r="G117" s="59">
        <f t="shared" si="11"/>
        <v>0</v>
      </c>
      <c r="H117" s="60">
        <f t="shared" si="12"/>
        <v>1523.8833199999999</v>
      </c>
      <c r="I117" s="61"/>
      <c r="J117" s="60"/>
      <c r="K117" s="69"/>
      <c r="L117" s="64"/>
      <c r="M117" s="63"/>
      <c r="N117" s="64"/>
      <c r="O117" s="69"/>
      <c r="P117" s="64"/>
      <c r="Q117" s="59"/>
      <c r="R117" s="60"/>
      <c r="S117" s="64"/>
      <c r="T117" s="59"/>
      <c r="U117" s="60"/>
      <c r="V117" s="59"/>
      <c r="W117" s="60"/>
      <c r="X117" s="59"/>
      <c r="Y117" s="60"/>
      <c r="Z117" s="69"/>
      <c r="AA117" s="66"/>
      <c r="AB117" s="63"/>
      <c r="AC117" s="64"/>
      <c r="AD117" s="69"/>
      <c r="AE117" s="64"/>
      <c r="AF117" s="69"/>
      <c r="AG117" s="64"/>
      <c r="AH117" s="59"/>
      <c r="AI117" s="60"/>
      <c r="AJ117" s="64"/>
      <c r="AK117" s="64"/>
      <c r="AL117" s="59"/>
      <c r="AM117" s="60"/>
      <c r="AN117" s="59"/>
      <c r="AO117" s="60"/>
      <c r="AP117" s="59"/>
      <c r="AQ117" s="60"/>
      <c r="AR117" s="200"/>
      <c r="AS117" s="199"/>
      <c r="AT117" s="60"/>
      <c r="AU117" s="64"/>
      <c r="AV117" s="64"/>
      <c r="AW117" s="64"/>
      <c r="AX117" s="64"/>
      <c r="AY117" s="64"/>
      <c r="AZ117" s="64"/>
      <c r="BA117" s="64"/>
      <c r="BB117" s="64"/>
      <c r="BC117" s="69"/>
      <c r="BD117" s="60"/>
      <c r="BE117" s="59"/>
      <c r="BF117" s="60"/>
      <c r="BG117" s="60">
        <v>1523.8833199999999</v>
      </c>
      <c r="BH117" s="69"/>
      <c r="BI117" s="64"/>
      <c r="BJ117" s="64"/>
      <c r="BK117" s="64"/>
      <c r="BL117" s="69"/>
      <c r="BM117" s="64"/>
      <c r="BN117" s="64"/>
      <c r="BO117" s="64"/>
      <c r="BP117" s="64"/>
      <c r="BQ117" s="64"/>
      <c r="BR117" s="64"/>
      <c r="BS117" s="69"/>
      <c r="BT117" s="64"/>
      <c r="BU117" s="70"/>
      <c r="BV117" s="66"/>
      <c r="BW117" s="64"/>
      <c r="BX117" s="66"/>
      <c r="BY117" s="66"/>
      <c r="BZ117" s="64"/>
      <c r="CA117" s="64"/>
      <c r="CB117" s="60"/>
      <c r="CC117" s="60"/>
      <c r="CD117" s="64"/>
      <c r="CE117" s="64"/>
      <c r="CF117" s="69"/>
      <c r="CG117" s="64"/>
    </row>
    <row r="118" spans="1:85" outlineLevel="1" x14ac:dyDescent="0.35">
      <c r="A118" s="84" t="s">
        <v>214</v>
      </c>
      <c r="B118" s="88" t="s">
        <v>256</v>
      </c>
      <c r="C118" s="55" t="s">
        <v>104</v>
      </c>
      <c r="D118" s="77">
        <v>2404021070</v>
      </c>
      <c r="E118" s="57" t="s">
        <v>65</v>
      </c>
      <c r="F118" s="86">
        <f t="shared" si="16"/>
        <v>15128.73301</v>
      </c>
      <c r="G118" s="59">
        <f t="shared" si="11"/>
        <v>1940.0192300000001</v>
      </c>
      <c r="H118" s="60">
        <f t="shared" si="12"/>
        <v>13188.71378</v>
      </c>
      <c r="I118" s="61"/>
      <c r="J118" s="60"/>
      <c r="K118" s="69"/>
      <c r="L118" s="64"/>
      <c r="M118" s="63"/>
      <c r="N118" s="64"/>
      <c r="O118" s="69"/>
      <c r="P118" s="64"/>
      <c r="Q118" s="59"/>
      <c r="R118" s="60"/>
      <c r="S118" s="64"/>
      <c r="T118" s="59"/>
      <c r="U118" s="60"/>
      <c r="V118" s="59"/>
      <c r="W118" s="60"/>
      <c r="X118" s="59"/>
      <c r="Y118" s="60"/>
      <c r="Z118" s="69"/>
      <c r="AA118" s="66"/>
      <c r="AB118" s="63"/>
      <c r="AC118" s="64"/>
      <c r="AD118" s="69"/>
      <c r="AE118" s="64"/>
      <c r="AF118" s="69"/>
      <c r="AG118" s="64"/>
      <c r="AH118" s="59"/>
      <c r="AI118" s="60"/>
      <c r="AJ118" s="64"/>
      <c r="AK118" s="64"/>
      <c r="AL118" s="59"/>
      <c r="AM118" s="60"/>
      <c r="AN118" s="59"/>
      <c r="AO118" s="60"/>
      <c r="AP118" s="59"/>
      <c r="AQ118" s="60"/>
      <c r="AR118" s="69">
        <v>1940.0192300000001</v>
      </c>
      <c r="AS118" s="64">
        <v>458.37617999999998</v>
      </c>
      <c r="AT118" s="60"/>
      <c r="AU118" s="64"/>
      <c r="AV118" s="64"/>
      <c r="AW118" s="64">
        <v>223.86019999999999</v>
      </c>
      <c r="AX118" s="64">
        <v>900</v>
      </c>
      <c r="AY118" s="64"/>
      <c r="AZ118" s="64"/>
      <c r="BA118" s="64"/>
      <c r="BB118" s="64"/>
      <c r="BC118" s="69"/>
      <c r="BD118" s="60"/>
      <c r="BE118" s="59"/>
      <c r="BF118" s="60"/>
      <c r="BG118" s="60"/>
      <c r="BH118" s="69"/>
      <c r="BI118" s="64"/>
      <c r="BJ118" s="64"/>
      <c r="BK118" s="64"/>
      <c r="BL118" s="69"/>
      <c r="BM118" s="64"/>
      <c r="BN118" s="64"/>
      <c r="BO118" s="64"/>
      <c r="BP118" s="64">
        <f>6111+5495.4774</f>
        <v>11606.4774</v>
      </c>
      <c r="BQ118" s="64"/>
      <c r="BR118" s="64"/>
      <c r="BS118" s="69"/>
      <c r="BT118" s="64"/>
      <c r="BU118" s="70"/>
      <c r="BV118" s="66"/>
      <c r="BW118" s="64"/>
      <c r="BX118" s="66"/>
      <c r="BY118" s="66"/>
      <c r="BZ118" s="64"/>
      <c r="CA118" s="64"/>
      <c r="CB118" s="60"/>
      <c r="CC118" s="60"/>
      <c r="CD118" s="64"/>
      <c r="CE118" s="64"/>
      <c r="CF118" s="69"/>
      <c r="CG118" s="64"/>
    </row>
    <row r="119" spans="1:85" outlineLevel="1" x14ac:dyDescent="0.35">
      <c r="A119" s="84" t="s">
        <v>214</v>
      </c>
      <c r="B119" s="88" t="s">
        <v>258</v>
      </c>
      <c r="C119" s="55" t="s">
        <v>104</v>
      </c>
      <c r="D119" s="77">
        <v>2404021440</v>
      </c>
      <c r="E119" s="57" t="s">
        <v>65</v>
      </c>
      <c r="F119" s="86">
        <f t="shared" si="16"/>
        <v>45724.363700000002</v>
      </c>
      <c r="G119" s="59">
        <f t="shared" si="11"/>
        <v>303.61020000000002</v>
      </c>
      <c r="H119" s="60">
        <f t="shared" si="12"/>
        <v>45420.753499999999</v>
      </c>
      <c r="I119" s="61"/>
      <c r="J119" s="60"/>
      <c r="K119" s="69"/>
      <c r="L119" s="64"/>
      <c r="M119" s="63"/>
      <c r="N119" s="64"/>
      <c r="O119" s="69"/>
      <c r="P119" s="64"/>
      <c r="Q119" s="59"/>
      <c r="R119" s="60"/>
      <c r="S119" s="64"/>
      <c r="T119" s="59"/>
      <c r="U119" s="60"/>
      <c r="V119" s="59"/>
      <c r="W119" s="60"/>
      <c r="X119" s="59"/>
      <c r="Y119" s="60"/>
      <c r="Z119" s="69"/>
      <c r="AA119" s="66"/>
      <c r="AB119" s="63"/>
      <c r="AC119" s="64"/>
      <c r="AD119" s="69"/>
      <c r="AE119" s="64"/>
      <c r="AF119" s="69"/>
      <c r="AG119" s="64"/>
      <c r="AH119" s="59"/>
      <c r="AI119" s="60"/>
      <c r="AJ119" s="64"/>
      <c r="AK119" s="64"/>
      <c r="AL119" s="59"/>
      <c r="AM119" s="60"/>
      <c r="AN119" s="59"/>
      <c r="AO119" s="60"/>
      <c r="AP119" s="59"/>
      <c r="AQ119" s="60"/>
      <c r="AR119" s="69">
        <v>303.61020000000002</v>
      </c>
      <c r="AS119" s="64">
        <v>71.735209999999995</v>
      </c>
      <c r="AT119" s="60"/>
      <c r="AU119" s="64"/>
      <c r="AV119" s="64"/>
      <c r="AW119" s="64"/>
      <c r="AX119" s="64">
        <v>11520.0018</v>
      </c>
      <c r="AY119" s="64">
        <v>26148.41649</v>
      </c>
      <c r="AZ119" s="64"/>
      <c r="BA119" s="64"/>
      <c r="BB119" s="64"/>
      <c r="BC119" s="69"/>
      <c r="BD119" s="60"/>
      <c r="BE119" s="59"/>
      <c r="BF119" s="60"/>
      <c r="BG119" s="60"/>
      <c r="BH119" s="69"/>
      <c r="BI119" s="64"/>
      <c r="BJ119" s="64"/>
      <c r="BK119" s="64"/>
      <c r="BL119" s="69"/>
      <c r="BM119" s="64"/>
      <c r="BN119" s="64"/>
      <c r="BO119" s="64"/>
      <c r="BP119" s="64">
        <f>3361.5+4319.1</f>
        <v>7680.6</v>
      </c>
      <c r="BQ119" s="64"/>
      <c r="BR119" s="64"/>
      <c r="BS119" s="69"/>
      <c r="BT119" s="64"/>
      <c r="BU119" s="70"/>
      <c r="BV119" s="66"/>
      <c r="BW119" s="64"/>
      <c r="BX119" s="66"/>
      <c r="BY119" s="66"/>
      <c r="BZ119" s="64"/>
      <c r="CA119" s="64"/>
      <c r="CB119" s="60"/>
      <c r="CC119" s="60"/>
      <c r="CD119" s="64"/>
      <c r="CE119" s="64"/>
      <c r="CF119" s="69"/>
      <c r="CG119" s="64"/>
    </row>
    <row r="120" spans="1:85" outlineLevel="1" x14ac:dyDescent="0.35">
      <c r="A120" s="84" t="s">
        <v>214</v>
      </c>
      <c r="B120" s="88" t="s">
        <v>257</v>
      </c>
      <c r="C120" s="55" t="s">
        <v>104</v>
      </c>
      <c r="D120" s="77">
        <v>2404008506</v>
      </c>
      <c r="E120" s="57" t="s">
        <v>65</v>
      </c>
      <c r="F120" s="86">
        <f t="shared" si="16"/>
        <v>607.18077000000005</v>
      </c>
      <c r="G120" s="59">
        <f t="shared" si="11"/>
        <v>491.13769000000002</v>
      </c>
      <c r="H120" s="60">
        <f t="shared" si="12"/>
        <v>116.04308</v>
      </c>
      <c r="I120" s="61"/>
      <c r="J120" s="60"/>
      <c r="K120" s="69"/>
      <c r="L120" s="64"/>
      <c r="M120" s="63"/>
      <c r="N120" s="64"/>
      <c r="O120" s="69"/>
      <c r="P120" s="64"/>
      <c r="Q120" s="59"/>
      <c r="R120" s="60"/>
      <c r="S120" s="64"/>
      <c r="T120" s="59"/>
      <c r="U120" s="60"/>
      <c r="V120" s="59"/>
      <c r="W120" s="60"/>
      <c r="X120" s="59"/>
      <c r="Y120" s="60"/>
      <c r="Z120" s="69"/>
      <c r="AA120" s="66"/>
      <c r="AB120" s="63"/>
      <c r="AC120" s="64"/>
      <c r="AD120" s="69"/>
      <c r="AE120" s="64"/>
      <c r="AF120" s="69"/>
      <c r="AG120" s="64"/>
      <c r="AH120" s="59"/>
      <c r="AI120" s="60"/>
      <c r="AJ120" s="64"/>
      <c r="AK120" s="64"/>
      <c r="AL120" s="59"/>
      <c r="AM120" s="60"/>
      <c r="AN120" s="59"/>
      <c r="AO120" s="60"/>
      <c r="AP120" s="59"/>
      <c r="AQ120" s="60"/>
      <c r="AR120" s="69">
        <v>491.13769000000002</v>
      </c>
      <c r="AS120" s="64">
        <v>116.04308</v>
      </c>
      <c r="AT120" s="60"/>
      <c r="AU120" s="64"/>
      <c r="AV120" s="64"/>
      <c r="AW120" s="64"/>
      <c r="AX120" s="64"/>
      <c r="AY120" s="64"/>
      <c r="AZ120" s="64"/>
      <c r="BA120" s="64"/>
      <c r="BB120" s="64"/>
      <c r="BC120" s="69"/>
      <c r="BD120" s="60"/>
      <c r="BE120" s="59"/>
      <c r="BF120" s="60"/>
      <c r="BG120" s="60"/>
      <c r="BH120" s="69"/>
      <c r="BI120" s="64"/>
      <c r="BJ120" s="64"/>
      <c r="BK120" s="64"/>
      <c r="BL120" s="69"/>
      <c r="BM120" s="64"/>
      <c r="BN120" s="64"/>
      <c r="BO120" s="64"/>
      <c r="BP120" s="64"/>
      <c r="BQ120" s="64"/>
      <c r="BR120" s="64"/>
      <c r="BS120" s="69"/>
      <c r="BT120" s="64"/>
      <c r="BU120" s="70"/>
      <c r="BV120" s="66"/>
      <c r="BW120" s="64"/>
      <c r="BX120" s="66"/>
      <c r="BY120" s="66"/>
      <c r="BZ120" s="64"/>
      <c r="CA120" s="64"/>
      <c r="CB120" s="60"/>
      <c r="CC120" s="60"/>
      <c r="CD120" s="64"/>
      <c r="CE120" s="64"/>
      <c r="CF120" s="69"/>
      <c r="CG120" s="64"/>
    </row>
    <row r="121" spans="1:85" ht="46.5" outlineLevel="1" x14ac:dyDescent="0.35">
      <c r="A121" s="84" t="s">
        <v>214</v>
      </c>
      <c r="B121" s="88" t="s">
        <v>260</v>
      </c>
      <c r="C121" s="55" t="s">
        <v>113</v>
      </c>
      <c r="D121" s="77">
        <v>2404007196</v>
      </c>
      <c r="E121" s="57" t="s">
        <v>261</v>
      </c>
      <c r="F121" s="86">
        <f t="shared" si="16"/>
        <v>46381.215079999994</v>
      </c>
      <c r="G121" s="59">
        <f t="shared" si="11"/>
        <v>1315.45677</v>
      </c>
      <c r="H121" s="60">
        <f t="shared" si="12"/>
        <v>45065.758309999997</v>
      </c>
      <c r="I121" s="61"/>
      <c r="J121" s="60"/>
      <c r="K121" s="69"/>
      <c r="L121" s="64"/>
      <c r="M121" s="63"/>
      <c r="N121" s="64"/>
      <c r="O121" s="69"/>
      <c r="P121" s="64"/>
      <c r="Q121" s="59"/>
      <c r="R121" s="60"/>
      <c r="S121" s="64"/>
      <c r="T121" s="59"/>
      <c r="U121" s="60"/>
      <c r="V121" s="59"/>
      <c r="W121" s="60"/>
      <c r="X121" s="59"/>
      <c r="Y121" s="60"/>
      <c r="Z121" s="69"/>
      <c r="AA121" s="66"/>
      <c r="AB121" s="63"/>
      <c r="AC121" s="64"/>
      <c r="AD121" s="69"/>
      <c r="AE121" s="64"/>
      <c r="AF121" s="69">
        <v>1315.45677</v>
      </c>
      <c r="AG121" s="64">
        <v>537.29924000000005</v>
      </c>
      <c r="AH121" s="59"/>
      <c r="AI121" s="60"/>
      <c r="AJ121" s="64">
        <v>44480.859069999999</v>
      </c>
      <c r="AK121" s="64"/>
      <c r="AL121" s="59"/>
      <c r="AM121" s="60"/>
      <c r="AN121" s="59"/>
      <c r="AO121" s="60"/>
      <c r="AP121" s="59"/>
      <c r="AQ121" s="60"/>
      <c r="AR121" s="69"/>
      <c r="AS121" s="64"/>
      <c r="AT121" s="60"/>
      <c r="AU121" s="64"/>
      <c r="AV121" s="64"/>
      <c r="AW121" s="64"/>
      <c r="AX121" s="64"/>
      <c r="AY121" s="64"/>
      <c r="AZ121" s="64"/>
      <c r="BA121" s="64"/>
      <c r="BB121" s="64"/>
      <c r="BC121" s="69"/>
      <c r="BD121" s="60"/>
      <c r="BE121" s="59"/>
      <c r="BF121" s="60"/>
      <c r="BG121" s="60"/>
      <c r="BH121" s="69"/>
      <c r="BI121" s="64"/>
      <c r="BJ121" s="64"/>
      <c r="BK121" s="64"/>
      <c r="BL121" s="69"/>
      <c r="BM121" s="64"/>
      <c r="BN121" s="64"/>
      <c r="BO121" s="64"/>
      <c r="BP121" s="64"/>
      <c r="BQ121" s="64"/>
      <c r="BR121" s="64"/>
      <c r="BS121" s="69"/>
      <c r="BT121" s="64"/>
      <c r="BU121" s="70"/>
      <c r="BV121" s="66"/>
      <c r="BW121" s="64"/>
      <c r="BX121" s="66"/>
      <c r="BY121" s="66"/>
      <c r="BZ121" s="64"/>
      <c r="CA121" s="64"/>
      <c r="CB121" s="60"/>
      <c r="CC121" s="60">
        <v>47.6</v>
      </c>
      <c r="CD121" s="64"/>
      <c r="CE121" s="64"/>
      <c r="CF121" s="69"/>
      <c r="CG121" s="64"/>
    </row>
    <row r="122" spans="1:85" ht="46.5" outlineLevel="1" x14ac:dyDescent="0.35">
      <c r="A122" s="84" t="s">
        <v>214</v>
      </c>
      <c r="B122" s="88" t="s">
        <v>262</v>
      </c>
      <c r="C122" s="55" t="s">
        <v>113</v>
      </c>
      <c r="D122" s="77" t="s">
        <v>263</v>
      </c>
      <c r="E122" s="57" t="s">
        <v>65</v>
      </c>
      <c r="F122" s="86">
        <f t="shared" si="16"/>
        <v>9275.8755300000012</v>
      </c>
      <c r="G122" s="59">
        <f t="shared" si="11"/>
        <v>2067.33158</v>
      </c>
      <c r="H122" s="60">
        <f t="shared" si="12"/>
        <v>7208.5439500000002</v>
      </c>
      <c r="I122" s="61"/>
      <c r="J122" s="60"/>
      <c r="K122" s="69"/>
      <c r="L122" s="64"/>
      <c r="M122" s="63"/>
      <c r="N122" s="64"/>
      <c r="O122" s="69">
        <v>880.14723000000004</v>
      </c>
      <c r="P122" s="64">
        <v>1682.7454700000001</v>
      </c>
      <c r="Q122" s="59"/>
      <c r="R122" s="60"/>
      <c r="S122" s="64">
        <v>3256.0315500000002</v>
      </c>
      <c r="T122" s="59"/>
      <c r="U122" s="60"/>
      <c r="V122" s="59"/>
      <c r="W122" s="60"/>
      <c r="X122" s="59"/>
      <c r="Y122" s="60"/>
      <c r="Z122" s="69"/>
      <c r="AA122" s="66"/>
      <c r="AB122" s="63">
        <v>1187.18435</v>
      </c>
      <c r="AC122" s="64">
        <v>2269.7669299999998</v>
      </c>
      <c r="AD122" s="69"/>
      <c r="AE122" s="64"/>
      <c r="AF122" s="69"/>
      <c r="AG122" s="64"/>
      <c r="AH122" s="59"/>
      <c r="AI122" s="60"/>
      <c r="AJ122" s="64"/>
      <c r="AK122" s="64"/>
      <c r="AL122" s="59"/>
      <c r="AM122" s="60"/>
      <c r="AN122" s="59"/>
      <c r="AO122" s="60"/>
      <c r="AP122" s="59"/>
      <c r="AQ122" s="60"/>
      <c r="AR122" s="69"/>
      <c r="AS122" s="64"/>
      <c r="AT122" s="60"/>
      <c r="AU122" s="64"/>
      <c r="AV122" s="64"/>
      <c r="AW122" s="64"/>
      <c r="AX122" s="64"/>
      <c r="AY122" s="64"/>
      <c r="AZ122" s="64"/>
      <c r="BA122" s="64"/>
      <c r="BB122" s="64"/>
      <c r="BC122" s="69"/>
      <c r="BD122" s="60"/>
      <c r="BE122" s="59"/>
      <c r="BF122" s="60"/>
      <c r="BG122" s="60"/>
      <c r="BH122" s="69"/>
      <c r="BI122" s="64"/>
      <c r="BJ122" s="64"/>
      <c r="BK122" s="64"/>
      <c r="BL122" s="69"/>
      <c r="BM122" s="64"/>
      <c r="BN122" s="64"/>
      <c r="BO122" s="64"/>
      <c r="BP122" s="64"/>
      <c r="BQ122" s="64"/>
      <c r="BR122" s="64"/>
      <c r="BS122" s="69"/>
      <c r="BT122" s="64"/>
      <c r="BU122" s="70"/>
      <c r="BV122" s="66"/>
      <c r="BW122" s="64"/>
      <c r="BX122" s="66"/>
      <c r="BY122" s="66"/>
      <c r="BZ122" s="64"/>
      <c r="CA122" s="64"/>
      <c r="CB122" s="60"/>
      <c r="CC122" s="60"/>
      <c r="CD122" s="64"/>
      <c r="CE122" s="64"/>
      <c r="CF122" s="69"/>
      <c r="CG122" s="64"/>
    </row>
    <row r="123" spans="1:85" ht="46.5" outlineLevel="1" x14ac:dyDescent="0.35">
      <c r="A123" s="84" t="s">
        <v>214</v>
      </c>
      <c r="B123" s="94" t="s">
        <v>265</v>
      </c>
      <c r="C123" s="55" t="s">
        <v>113</v>
      </c>
      <c r="D123" s="77">
        <v>2465243881</v>
      </c>
      <c r="E123" s="57" t="s">
        <v>65</v>
      </c>
      <c r="F123" s="86">
        <f t="shared" si="16"/>
        <v>26253.46197</v>
      </c>
      <c r="G123" s="59">
        <f t="shared" si="11"/>
        <v>0</v>
      </c>
      <c r="H123" s="60">
        <f t="shared" si="12"/>
        <v>26253.46197</v>
      </c>
      <c r="I123" s="61"/>
      <c r="J123" s="60"/>
      <c r="K123" s="69"/>
      <c r="L123" s="64"/>
      <c r="M123" s="63"/>
      <c r="N123" s="64"/>
      <c r="O123" s="69"/>
      <c r="P123" s="64"/>
      <c r="Q123" s="59"/>
      <c r="R123" s="60"/>
      <c r="S123" s="64"/>
      <c r="T123" s="59"/>
      <c r="U123" s="60"/>
      <c r="V123" s="59"/>
      <c r="W123" s="60"/>
      <c r="X123" s="59"/>
      <c r="Y123" s="60"/>
      <c r="Z123" s="69"/>
      <c r="AA123" s="66"/>
      <c r="AB123" s="63"/>
      <c r="AC123" s="64"/>
      <c r="AD123" s="69"/>
      <c r="AE123" s="64"/>
      <c r="AF123" s="69"/>
      <c r="AG123" s="64"/>
      <c r="AH123" s="59"/>
      <c r="AI123" s="60"/>
      <c r="AJ123" s="64">
        <v>26253.46197</v>
      </c>
      <c r="AK123" s="64"/>
      <c r="AL123" s="59"/>
      <c r="AM123" s="60"/>
      <c r="AN123" s="59"/>
      <c r="AO123" s="60"/>
      <c r="AP123" s="59"/>
      <c r="AQ123" s="60"/>
      <c r="AR123" s="69"/>
      <c r="AS123" s="64"/>
      <c r="AT123" s="60"/>
      <c r="AU123" s="64"/>
      <c r="AV123" s="64"/>
      <c r="AW123" s="64"/>
      <c r="AX123" s="64"/>
      <c r="AY123" s="64"/>
      <c r="AZ123" s="64"/>
      <c r="BA123" s="64"/>
      <c r="BB123" s="64"/>
      <c r="BC123" s="69"/>
      <c r="BD123" s="60"/>
      <c r="BE123" s="59"/>
      <c r="BF123" s="60"/>
      <c r="BG123" s="60"/>
      <c r="BH123" s="69"/>
      <c r="BI123" s="64"/>
      <c r="BJ123" s="64"/>
      <c r="BK123" s="64"/>
      <c r="BL123" s="69"/>
      <c r="BM123" s="64"/>
      <c r="BN123" s="64"/>
      <c r="BO123" s="64"/>
      <c r="BP123" s="64"/>
      <c r="BQ123" s="64"/>
      <c r="BR123" s="64"/>
      <c r="BS123" s="69"/>
      <c r="BT123" s="64"/>
      <c r="BU123" s="70"/>
      <c r="BV123" s="66"/>
      <c r="BW123" s="64"/>
      <c r="BX123" s="66"/>
      <c r="BY123" s="66"/>
      <c r="BZ123" s="64"/>
      <c r="CA123" s="64"/>
      <c r="CB123" s="60"/>
      <c r="CC123" s="60"/>
      <c r="CD123" s="64"/>
      <c r="CE123" s="64"/>
      <c r="CF123" s="69"/>
      <c r="CG123" s="64"/>
    </row>
    <row r="124" spans="1:85" outlineLevel="1" x14ac:dyDescent="0.35">
      <c r="A124" s="84" t="s">
        <v>214</v>
      </c>
      <c r="B124" s="88" t="s">
        <v>267</v>
      </c>
      <c r="C124" s="55" t="s">
        <v>113</v>
      </c>
      <c r="D124" s="77" t="s">
        <v>268</v>
      </c>
      <c r="E124" s="57" t="s">
        <v>65</v>
      </c>
      <c r="F124" s="86">
        <f t="shared" si="16"/>
        <v>339.92250000000001</v>
      </c>
      <c r="G124" s="59">
        <f t="shared" si="11"/>
        <v>241.34496999999999</v>
      </c>
      <c r="H124" s="60">
        <f t="shared" si="12"/>
        <v>98.577529999999996</v>
      </c>
      <c r="I124" s="61"/>
      <c r="J124" s="60"/>
      <c r="K124" s="69">
        <v>241.34496999999999</v>
      </c>
      <c r="L124" s="64">
        <v>98.577529999999996</v>
      </c>
      <c r="M124" s="63"/>
      <c r="N124" s="64"/>
      <c r="O124" s="69"/>
      <c r="P124" s="64"/>
      <c r="Q124" s="59"/>
      <c r="R124" s="60"/>
      <c r="S124" s="64"/>
      <c r="T124" s="59"/>
      <c r="U124" s="60"/>
      <c r="V124" s="59"/>
      <c r="W124" s="60"/>
      <c r="X124" s="59"/>
      <c r="Y124" s="60"/>
      <c r="Z124" s="69"/>
      <c r="AA124" s="66"/>
      <c r="AB124" s="63"/>
      <c r="AC124" s="64"/>
      <c r="AD124" s="69"/>
      <c r="AE124" s="64"/>
      <c r="AF124" s="69"/>
      <c r="AG124" s="64"/>
      <c r="AH124" s="59"/>
      <c r="AI124" s="60"/>
      <c r="AJ124" s="64"/>
      <c r="AK124" s="64"/>
      <c r="AL124" s="59"/>
      <c r="AM124" s="60"/>
      <c r="AN124" s="59"/>
      <c r="AO124" s="60"/>
      <c r="AP124" s="59"/>
      <c r="AQ124" s="60"/>
      <c r="AR124" s="69"/>
      <c r="AS124" s="64"/>
      <c r="AT124" s="60"/>
      <c r="AU124" s="64"/>
      <c r="AV124" s="64"/>
      <c r="AW124" s="64"/>
      <c r="AX124" s="64"/>
      <c r="AY124" s="64"/>
      <c r="AZ124" s="64"/>
      <c r="BA124" s="64"/>
      <c r="BB124" s="64"/>
      <c r="BC124" s="69"/>
      <c r="BD124" s="60"/>
      <c r="BE124" s="59"/>
      <c r="BF124" s="60"/>
      <c r="BG124" s="60"/>
      <c r="BH124" s="69"/>
      <c r="BI124" s="64"/>
      <c r="BJ124" s="64"/>
      <c r="BK124" s="64"/>
      <c r="BL124" s="69"/>
      <c r="BM124" s="64"/>
      <c r="BN124" s="64"/>
      <c r="BO124" s="64"/>
      <c r="BP124" s="64"/>
      <c r="BQ124" s="64"/>
      <c r="BR124" s="64"/>
      <c r="BS124" s="69"/>
      <c r="BT124" s="64"/>
      <c r="BU124" s="70"/>
      <c r="BV124" s="66"/>
      <c r="BW124" s="64"/>
      <c r="BX124" s="66"/>
      <c r="BY124" s="66"/>
      <c r="BZ124" s="64"/>
      <c r="CA124" s="64"/>
      <c r="CB124" s="60"/>
      <c r="CC124" s="60"/>
      <c r="CD124" s="64"/>
      <c r="CE124" s="64"/>
      <c r="CF124" s="69"/>
      <c r="CG124" s="64"/>
    </row>
    <row r="125" spans="1:85" outlineLevel="1" x14ac:dyDescent="0.35">
      <c r="A125" s="84" t="s">
        <v>214</v>
      </c>
      <c r="B125" s="94" t="s">
        <v>266</v>
      </c>
      <c r="C125" s="55" t="s">
        <v>113</v>
      </c>
      <c r="D125" s="77">
        <v>2404005495</v>
      </c>
      <c r="E125" s="57" t="s">
        <v>65</v>
      </c>
      <c r="F125" s="86">
        <f t="shared" si="16"/>
        <v>1208.7040299999999</v>
      </c>
      <c r="G125" s="59">
        <f t="shared" si="11"/>
        <v>415.09249</v>
      </c>
      <c r="H125" s="60">
        <f t="shared" si="12"/>
        <v>793.61153999999999</v>
      </c>
      <c r="I125" s="61"/>
      <c r="J125" s="60"/>
      <c r="K125" s="69"/>
      <c r="L125" s="64"/>
      <c r="M125" s="63"/>
      <c r="N125" s="64"/>
      <c r="O125" s="69">
        <v>236.34733</v>
      </c>
      <c r="P125" s="64">
        <v>451.87029999999999</v>
      </c>
      <c r="Q125" s="59"/>
      <c r="R125" s="60"/>
      <c r="S125" s="64"/>
      <c r="T125" s="59"/>
      <c r="U125" s="60"/>
      <c r="V125" s="59"/>
      <c r="W125" s="60"/>
      <c r="X125" s="59"/>
      <c r="Y125" s="60"/>
      <c r="Z125" s="69"/>
      <c r="AA125" s="66"/>
      <c r="AB125" s="63">
        <v>178.74516</v>
      </c>
      <c r="AC125" s="64">
        <v>341.74124</v>
      </c>
      <c r="AD125" s="69"/>
      <c r="AE125" s="64"/>
      <c r="AF125" s="69"/>
      <c r="AG125" s="64"/>
      <c r="AH125" s="59"/>
      <c r="AI125" s="60"/>
      <c r="AJ125" s="64"/>
      <c r="AK125" s="64"/>
      <c r="AL125" s="59"/>
      <c r="AM125" s="60"/>
      <c r="AN125" s="59"/>
      <c r="AO125" s="60"/>
      <c r="AP125" s="59"/>
      <c r="AQ125" s="60"/>
      <c r="AR125" s="69"/>
      <c r="AS125" s="64"/>
      <c r="AT125" s="60"/>
      <c r="AU125" s="64"/>
      <c r="AV125" s="64"/>
      <c r="AW125" s="64"/>
      <c r="AX125" s="64"/>
      <c r="AY125" s="64"/>
      <c r="AZ125" s="64"/>
      <c r="BA125" s="64"/>
      <c r="BB125" s="64"/>
      <c r="BC125" s="69"/>
      <c r="BD125" s="60"/>
      <c r="BE125" s="59"/>
      <c r="BF125" s="60"/>
      <c r="BG125" s="60"/>
      <c r="BH125" s="69"/>
      <c r="BI125" s="64"/>
      <c r="BJ125" s="64"/>
      <c r="BK125" s="64"/>
      <c r="BL125" s="69"/>
      <c r="BM125" s="64"/>
      <c r="BN125" s="64"/>
      <c r="BO125" s="64"/>
      <c r="BP125" s="64"/>
      <c r="BQ125" s="64"/>
      <c r="BR125" s="64"/>
      <c r="BS125" s="69"/>
      <c r="BT125" s="64"/>
      <c r="BU125" s="70"/>
      <c r="BV125" s="66"/>
      <c r="BW125" s="64"/>
      <c r="BX125" s="66"/>
      <c r="BY125" s="66"/>
      <c r="BZ125" s="64"/>
      <c r="CA125" s="64"/>
      <c r="CB125" s="60"/>
      <c r="CC125" s="60"/>
      <c r="CD125" s="64"/>
      <c r="CE125" s="64"/>
      <c r="CF125" s="69"/>
      <c r="CG125" s="64"/>
    </row>
    <row r="126" spans="1:85" ht="46.5" outlineLevel="1" x14ac:dyDescent="0.35">
      <c r="A126" s="84" t="s">
        <v>214</v>
      </c>
      <c r="B126" s="88" t="s">
        <v>264</v>
      </c>
      <c r="C126" s="55" t="s">
        <v>113</v>
      </c>
      <c r="D126" s="77">
        <v>2404017370</v>
      </c>
      <c r="E126" s="57" t="s">
        <v>65</v>
      </c>
      <c r="F126" s="86">
        <f t="shared" si="16"/>
        <v>466.8519</v>
      </c>
      <c r="G126" s="59">
        <f t="shared" si="11"/>
        <v>0</v>
      </c>
      <c r="H126" s="60">
        <f t="shared" si="12"/>
        <v>466.8519</v>
      </c>
      <c r="I126" s="61"/>
      <c r="J126" s="60"/>
      <c r="K126" s="69"/>
      <c r="L126" s="64"/>
      <c r="M126" s="63"/>
      <c r="N126" s="64"/>
      <c r="O126" s="69"/>
      <c r="P126" s="64"/>
      <c r="Q126" s="59"/>
      <c r="R126" s="60"/>
      <c r="S126" s="64">
        <v>466.8519</v>
      </c>
      <c r="T126" s="59"/>
      <c r="U126" s="60"/>
      <c r="V126" s="59"/>
      <c r="W126" s="60"/>
      <c r="X126" s="59"/>
      <c r="Y126" s="60"/>
      <c r="Z126" s="69"/>
      <c r="AA126" s="66"/>
      <c r="AB126" s="63"/>
      <c r="AC126" s="64"/>
      <c r="AD126" s="69"/>
      <c r="AE126" s="64"/>
      <c r="AF126" s="69"/>
      <c r="AG126" s="64"/>
      <c r="AH126" s="59"/>
      <c r="AI126" s="60"/>
      <c r="AJ126" s="64"/>
      <c r="AK126" s="64"/>
      <c r="AL126" s="59"/>
      <c r="AM126" s="60"/>
      <c r="AN126" s="59"/>
      <c r="AO126" s="60"/>
      <c r="AP126" s="59"/>
      <c r="AQ126" s="60"/>
      <c r="AR126" s="69"/>
      <c r="AS126" s="64"/>
      <c r="AT126" s="60"/>
      <c r="AU126" s="64"/>
      <c r="AV126" s="64"/>
      <c r="AW126" s="64"/>
      <c r="AX126" s="64"/>
      <c r="AY126" s="64"/>
      <c r="AZ126" s="64"/>
      <c r="BA126" s="64"/>
      <c r="BB126" s="64"/>
      <c r="BC126" s="69"/>
      <c r="BD126" s="60"/>
      <c r="BE126" s="59"/>
      <c r="BF126" s="60"/>
      <c r="BG126" s="60"/>
      <c r="BH126" s="69"/>
      <c r="BI126" s="64"/>
      <c r="BJ126" s="64"/>
      <c r="BK126" s="64"/>
      <c r="BL126" s="69"/>
      <c r="BM126" s="64"/>
      <c r="BN126" s="64"/>
      <c r="BO126" s="64"/>
      <c r="BP126" s="64"/>
      <c r="BQ126" s="64"/>
      <c r="BR126" s="64"/>
      <c r="BS126" s="69"/>
      <c r="BT126" s="64"/>
      <c r="BU126" s="70"/>
      <c r="BV126" s="66"/>
      <c r="BW126" s="64"/>
      <c r="BX126" s="66"/>
      <c r="BY126" s="66"/>
      <c r="BZ126" s="64"/>
      <c r="CA126" s="64"/>
      <c r="CB126" s="60"/>
      <c r="CC126" s="60"/>
      <c r="CD126" s="64"/>
      <c r="CE126" s="64"/>
      <c r="CF126" s="69"/>
      <c r="CG126" s="64"/>
    </row>
    <row r="127" spans="1:85" outlineLevel="1" x14ac:dyDescent="0.35">
      <c r="A127" s="84" t="s">
        <v>214</v>
      </c>
      <c r="B127" s="88" t="s">
        <v>269</v>
      </c>
      <c r="C127" s="55" t="s">
        <v>113</v>
      </c>
      <c r="D127" s="77" t="s">
        <v>270</v>
      </c>
      <c r="E127" s="57" t="s">
        <v>65</v>
      </c>
      <c r="F127" s="86">
        <f t="shared" si="16"/>
        <v>2217.3590800000002</v>
      </c>
      <c r="G127" s="59">
        <f t="shared" si="11"/>
        <v>568.79617000000007</v>
      </c>
      <c r="H127" s="60">
        <f t="shared" si="12"/>
        <v>1648.5629100000001</v>
      </c>
      <c r="I127" s="61"/>
      <c r="J127" s="60"/>
      <c r="K127" s="69">
        <v>64.35866</v>
      </c>
      <c r="L127" s="64">
        <v>26.28734</v>
      </c>
      <c r="M127" s="63"/>
      <c r="N127" s="64"/>
      <c r="O127" s="69">
        <v>144.62361999999999</v>
      </c>
      <c r="P127" s="64">
        <v>276.50457999999998</v>
      </c>
      <c r="Q127" s="59"/>
      <c r="R127" s="60"/>
      <c r="S127" s="64">
        <v>657.84608000000003</v>
      </c>
      <c r="T127" s="59"/>
      <c r="U127" s="60"/>
      <c r="V127" s="59"/>
      <c r="W127" s="60"/>
      <c r="X127" s="59"/>
      <c r="Y127" s="60"/>
      <c r="Z127" s="69"/>
      <c r="AA127" s="66"/>
      <c r="AB127" s="104">
        <v>359.81389000000001</v>
      </c>
      <c r="AC127" s="66">
        <v>687.92490999999995</v>
      </c>
      <c r="AD127" s="69"/>
      <c r="AE127" s="64"/>
      <c r="AF127" s="69"/>
      <c r="AG127" s="64"/>
      <c r="AH127" s="59"/>
      <c r="AI127" s="60"/>
      <c r="AJ127" s="64"/>
      <c r="AK127" s="64"/>
      <c r="AL127" s="59"/>
      <c r="AM127" s="60"/>
      <c r="AN127" s="59"/>
      <c r="AO127" s="60"/>
      <c r="AP127" s="59"/>
      <c r="AQ127" s="60"/>
      <c r="AR127" s="69"/>
      <c r="AS127" s="64"/>
      <c r="AT127" s="60"/>
      <c r="AU127" s="64"/>
      <c r="AV127" s="64"/>
      <c r="AW127" s="64"/>
      <c r="AX127" s="64"/>
      <c r="AY127" s="64"/>
      <c r="AZ127" s="64"/>
      <c r="BA127" s="64"/>
      <c r="BB127" s="64"/>
      <c r="BC127" s="69"/>
      <c r="BD127" s="60"/>
      <c r="BE127" s="59"/>
      <c r="BF127" s="60"/>
      <c r="BG127" s="60"/>
      <c r="BH127" s="69"/>
      <c r="BI127" s="64"/>
      <c r="BJ127" s="64"/>
      <c r="BK127" s="64"/>
      <c r="BL127" s="69"/>
      <c r="BM127" s="64"/>
      <c r="BN127" s="64"/>
      <c r="BO127" s="64"/>
      <c r="BP127" s="64"/>
      <c r="BQ127" s="64"/>
      <c r="BR127" s="64"/>
      <c r="BS127" s="69"/>
      <c r="BT127" s="64"/>
      <c r="BU127" s="70"/>
      <c r="BV127" s="66"/>
      <c r="BW127" s="64"/>
      <c r="BX127" s="66"/>
      <c r="BY127" s="66"/>
      <c r="BZ127" s="64"/>
      <c r="CA127" s="64"/>
      <c r="CB127" s="60"/>
      <c r="CC127" s="60"/>
      <c r="CD127" s="64"/>
      <c r="CE127" s="64"/>
      <c r="CF127" s="69"/>
      <c r="CG127" s="64"/>
    </row>
    <row r="128" spans="1:85" s="78" customFormat="1" ht="22.5" x14ac:dyDescent="0.3">
      <c r="A128" s="105" t="s">
        <v>272</v>
      </c>
      <c r="B128" s="106"/>
      <c r="C128" s="97" t="s">
        <v>133</v>
      </c>
      <c r="D128" s="98"/>
      <c r="E128" s="98"/>
      <c r="F128" s="99">
        <f t="shared" ref="F128:AK128" si="17">SUBTOTAL(9,F90:F127)</f>
        <v>237212.00934999998</v>
      </c>
      <c r="G128" s="99">
        <f t="shared" si="17"/>
        <v>14642.152909999999</v>
      </c>
      <c r="H128" s="99">
        <f t="shared" si="17"/>
        <v>222569.85644000006</v>
      </c>
      <c r="I128" s="99">
        <f t="shared" si="17"/>
        <v>8.9580400000000004</v>
      </c>
      <c r="J128" s="99">
        <f t="shared" si="17"/>
        <v>3.6589200000000002</v>
      </c>
      <c r="K128" s="99">
        <f t="shared" si="17"/>
        <v>619.46329000000003</v>
      </c>
      <c r="L128" s="99">
        <f t="shared" si="17"/>
        <v>253.02021999999999</v>
      </c>
      <c r="M128" s="99">
        <f t="shared" si="17"/>
        <v>0</v>
      </c>
      <c r="N128" s="99">
        <f t="shared" si="17"/>
        <v>0</v>
      </c>
      <c r="O128" s="99">
        <f t="shared" si="17"/>
        <v>3246.81441</v>
      </c>
      <c r="P128" s="99">
        <f t="shared" si="17"/>
        <v>6207.5548499999986</v>
      </c>
      <c r="Q128" s="99">
        <f t="shared" si="17"/>
        <v>1127.3785800000001</v>
      </c>
      <c r="R128" s="99">
        <f t="shared" si="17"/>
        <v>2155.4248199999997</v>
      </c>
      <c r="S128" s="99">
        <f t="shared" si="17"/>
        <v>14865.41043</v>
      </c>
      <c r="T128" s="99">
        <f t="shared" si="17"/>
        <v>0</v>
      </c>
      <c r="U128" s="99">
        <f t="shared" si="17"/>
        <v>0</v>
      </c>
      <c r="V128" s="99">
        <f t="shared" si="17"/>
        <v>0</v>
      </c>
      <c r="W128" s="99">
        <f t="shared" si="17"/>
        <v>0</v>
      </c>
      <c r="X128" s="99">
        <f t="shared" si="17"/>
        <v>0</v>
      </c>
      <c r="Y128" s="99">
        <f t="shared" si="17"/>
        <v>0</v>
      </c>
      <c r="Z128" s="99">
        <f t="shared" si="17"/>
        <v>0</v>
      </c>
      <c r="AA128" s="99">
        <f t="shared" si="17"/>
        <v>0</v>
      </c>
      <c r="AB128" s="99">
        <f t="shared" si="17"/>
        <v>5437.3259300000018</v>
      </c>
      <c r="AC128" s="99">
        <f t="shared" si="17"/>
        <v>10395.57393</v>
      </c>
      <c r="AD128" s="99">
        <f t="shared" si="17"/>
        <v>0</v>
      </c>
      <c r="AE128" s="99">
        <f t="shared" si="17"/>
        <v>0</v>
      </c>
      <c r="AF128" s="99">
        <f t="shared" si="17"/>
        <v>1315.45677</v>
      </c>
      <c r="AG128" s="99">
        <f t="shared" si="17"/>
        <v>537.29924000000005</v>
      </c>
      <c r="AH128" s="99">
        <f t="shared" si="17"/>
        <v>151.98876999999999</v>
      </c>
      <c r="AI128" s="99">
        <f t="shared" si="17"/>
        <v>62.079920000000001</v>
      </c>
      <c r="AJ128" s="99">
        <f t="shared" si="17"/>
        <v>76520.368310000005</v>
      </c>
      <c r="AK128" s="99">
        <f t="shared" si="17"/>
        <v>0</v>
      </c>
      <c r="AL128" s="99">
        <f t="shared" ref="AL128:BQ128" si="18">SUBTOTAL(9,AL90:AL127)</f>
        <v>0</v>
      </c>
      <c r="AM128" s="99">
        <f t="shared" si="18"/>
        <v>0</v>
      </c>
      <c r="AN128" s="99">
        <f t="shared" si="18"/>
        <v>0</v>
      </c>
      <c r="AO128" s="99">
        <f t="shared" si="18"/>
        <v>0</v>
      </c>
      <c r="AP128" s="99">
        <f t="shared" si="18"/>
        <v>0</v>
      </c>
      <c r="AQ128" s="99">
        <f t="shared" si="18"/>
        <v>0</v>
      </c>
      <c r="AR128" s="99">
        <f t="shared" si="18"/>
        <v>2734.76712</v>
      </c>
      <c r="AS128" s="99">
        <f t="shared" si="18"/>
        <v>646.15447000000006</v>
      </c>
      <c r="AT128" s="99">
        <f t="shared" si="18"/>
        <v>3000</v>
      </c>
      <c r="AU128" s="99">
        <f t="shared" si="18"/>
        <v>0</v>
      </c>
      <c r="AV128" s="99">
        <f t="shared" si="18"/>
        <v>0</v>
      </c>
      <c r="AW128" s="99">
        <f t="shared" si="18"/>
        <v>223.86019999999999</v>
      </c>
      <c r="AX128" s="99">
        <f t="shared" si="18"/>
        <v>12420.0018</v>
      </c>
      <c r="AY128" s="99">
        <f t="shared" si="18"/>
        <v>26148.41649</v>
      </c>
      <c r="AZ128" s="99">
        <f t="shared" si="18"/>
        <v>2000</v>
      </c>
      <c r="BA128" s="99">
        <f t="shared" si="18"/>
        <v>0</v>
      </c>
      <c r="BB128" s="99">
        <f t="shared" si="18"/>
        <v>35000</v>
      </c>
      <c r="BC128" s="99">
        <f t="shared" si="18"/>
        <v>0</v>
      </c>
      <c r="BD128" s="99">
        <f t="shared" si="18"/>
        <v>0</v>
      </c>
      <c r="BE128" s="99">
        <f t="shared" si="18"/>
        <v>0</v>
      </c>
      <c r="BF128" s="99">
        <f t="shared" si="18"/>
        <v>0</v>
      </c>
      <c r="BG128" s="99">
        <f t="shared" si="18"/>
        <v>1523.8833199999999</v>
      </c>
      <c r="BH128" s="99">
        <f t="shared" si="18"/>
        <v>0</v>
      </c>
      <c r="BI128" s="99">
        <f t="shared" si="18"/>
        <v>0</v>
      </c>
      <c r="BJ128" s="99">
        <f t="shared" si="18"/>
        <v>0</v>
      </c>
      <c r="BK128" s="99">
        <f t="shared" si="18"/>
        <v>0</v>
      </c>
      <c r="BL128" s="99">
        <f>SUBTOTAL(9,BL90:BL127)</f>
        <v>0</v>
      </c>
      <c r="BM128" s="99">
        <f>SUBTOTAL(9,BM90:BM127)</f>
        <v>0</v>
      </c>
      <c r="BN128" s="99">
        <f t="shared" si="18"/>
        <v>0</v>
      </c>
      <c r="BO128" s="99">
        <f t="shared" si="18"/>
        <v>0</v>
      </c>
      <c r="BP128" s="99">
        <f t="shared" si="18"/>
        <v>19287.077400000002</v>
      </c>
      <c r="BQ128" s="99">
        <f t="shared" si="18"/>
        <v>10142.866389999999</v>
      </c>
      <c r="BR128" s="99">
        <f t="shared" ref="BR128:CG128" si="19">SUBTOTAL(9,BR90:BR127)</f>
        <v>0</v>
      </c>
      <c r="BS128" s="99">
        <f t="shared" si="19"/>
        <v>0</v>
      </c>
      <c r="BT128" s="99">
        <f t="shared" si="19"/>
        <v>0</v>
      </c>
      <c r="BU128" s="99">
        <f t="shared" si="19"/>
        <v>0</v>
      </c>
      <c r="BV128" s="99">
        <f t="shared" si="19"/>
        <v>0</v>
      </c>
      <c r="BW128" s="99">
        <f t="shared" si="19"/>
        <v>0</v>
      </c>
      <c r="BX128" s="99">
        <f t="shared" si="19"/>
        <v>0</v>
      </c>
      <c r="BY128" s="99">
        <f t="shared" si="19"/>
        <v>0</v>
      </c>
      <c r="BZ128" s="99">
        <f t="shared" si="19"/>
        <v>0</v>
      </c>
      <c r="CA128" s="99">
        <f t="shared" si="19"/>
        <v>0</v>
      </c>
      <c r="CB128" s="99">
        <f t="shared" si="19"/>
        <v>0</v>
      </c>
      <c r="CC128" s="99">
        <f t="shared" si="19"/>
        <v>47.6</v>
      </c>
      <c r="CD128" s="99">
        <f t="shared" si="19"/>
        <v>1129.60573</v>
      </c>
      <c r="CE128" s="99">
        <f t="shared" si="19"/>
        <v>0</v>
      </c>
      <c r="CF128" s="99">
        <f t="shared" si="19"/>
        <v>0</v>
      </c>
      <c r="CG128" s="99">
        <f t="shared" si="19"/>
        <v>0</v>
      </c>
    </row>
    <row r="129" spans="1:85" ht="46.5" outlineLevel="1" x14ac:dyDescent="0.35">
      <c r="A129" s="84" t="s">
        <v>273</v>
      </c>
      <c r="B129" s="88" t="s">
        <v>275</v>
      </c>
      <c r="C129" s="55" t="s">
        <v>71</v>
      </c>
      <c r="D129" s="77">
        <v>240500670967</v>
      </c>
      <c r="E129" s="57" t="s">
        <v>65</v>
      </c>
      <c r="F129" s="86">
        <f t="shared" ref="F129:F141" si="20">G129+H129</f>
        <v>166.15931</v>
      </c>
      <c r="G129" s="59">
        <f t="shared" si="11"/>
        <v>0</v>
      </c>
      <c r="H129" s="60">
        <f t="shared" si="12"/>
        <v>166.15931</v>
      </c>
      <c r="I129" s="61"/>
      <c r="J129" s="60"/>
      <c r="K129" s="59"/>
      <c r="L129" s="60"/>
      <c r="M129" s="61"/>
      <c r="N129" s="60"/>
      <c r="O129" s="59"/>
      <c r="P129" s="60"/>
      <c r="Q129" s="59"/>
      <c r="R129" s="60"/>
      <c r="S129" s="60"/>
      <c r="T129" s="59"/>
      <c r="U129" s="60"/>
      <c r="V129" s="59"/>
      <c r="W129" s="60"/>
      <c r="X129" s="59"/>
      <c r="Y129" s="60"/>
      <c r="Z129" s="59"/>
      <c r="AA129" s="62"/>
      <c r="AB129" s="63"/>
      <c r="AC129" s="64"/>
      <c r="AD129" s="59"/>
      <c r="AE129" s="60"/>
      <c r="AF129" s="59"/>
      <c r="AG129" s="60"/>
      <c r="AH129" s="59"/>
      <c r="AI129" s="60"/>
      <c r="AJ129" s="60">
        <v>166.15931</v>
      </c>
      <c r="AK129" s="60"/>
      <c r="AL129" s="59"/>
      <c r="AM129" s="60"/>
      <c r="AN129" s="59"/>
      <c r="AO129" s="60"/>
      <c r="AP129" s="59"/>
      <c r="AQ129" s="60"/>
      <c r="AR129" s="69"/>
      <c r="AS129" s="64"/>
      <c r="AT129" s="60"/>
      <c r="AU129" s="60"/>
      <c r="AV129" s="60"/>
      <c r="AW129" s="64"/>
      <c r="AX129" s="64"/>
      <c r="AY129" s="64"/>
      <c r="AZ129" s="64"/>
      <c r="BA129" s="64"/>
      <c r="BB129" s="64"/>
      <c r="BC129" s="69"/>
      <c r="BD129" s="60"/>
      <c r="BE129" s="59"/>
      <c r="BF129" s="60"/>
      <c r="BG129" s="60"/>
      <c r="BH129" s="59"/>
      <c r="BI129" s="60"/>
      <c r="BJ129" s="60"/>
      <c r="BK129" s="60"/>
      <c r="BL129" s="59"/>
      <c r="BM129" s="60"/>
      <c r="BN129" s="60"/>
      <c r="BO129" s="60"/>
      <c r="BP129" s="60"/>
      <c r="BQ129" s="60"/>
      <c r="BR129" s="60"/>
      <c r="BS129" s="59"/>
      <c r="BT129" s="60"/>
      <c r="BU129" s="70"/>
      <c r="BV129" s="66"/>
      <c r="BW129" s="64"/>
      <c r="BX129" s="66"/>
      <c r="BY129" s="66"/>
      <c r="BZ129" s="60"/>
      <c r="CA129" s="60"/>
      <c r="CB129" s="60"/>
      <c r="CC129" s="60"/>
      <c r="CD129" s="64"/>
      <c r="CE129" s="64"/>
      <c r="CF129" s="59"/>
      <c r="CG129" s="60"/>
    </row>
    <row r="130" spans="1:85" ht="46.5" outlineLevel="1" x14ac:dyDescent="0.35">
      <c r="A130" s="84" t="s">
        <v>273</v>
      </c>
      <c r="B130" s="88" t="s">
        <v>274</v>
      </c>
      <c r="C130" s="55" t="s">
        <v>71</v>
      </c>
      <c r="D130" s="77">
        <v>240501559489</v>
      </c>
      <c r="E130" s="57" t="s">
        <v>65</v>
      </c>
      <c r="F130" s="86">
        <f t="shared" si="20"/>
        <v>125.14082000000001</v>
      </c>
      <c r="G130" s="59">
        <f t="shared" si="11"/>
        <v>0</v>
      </c>
      <c r="H130" s="60">
        <f t="shared" si="12"/>
        <v>125.14082000000001</v>
      </c>
      <c r="I130" s="61"/>
      <c r="J130" s="60"/>
      <c r="K130" s="59"/>
      <c r="L130" s="60"/>
      <c r="M130" s="61"/>
      <c r="N130" s="60"/>
      <c r="O130" s="59"/>
      <c r="P130" s="60"/>
      <c r="Q130" s="59"/>
      <c r="R130" s="60"/>
      <c r="S130" s="60"/>
      <c r="T130" s="59"/>
      <c r="U130" s="60"/>
      <c r="V130" s="59"/>
      <c r="W130" s="60"/>
      <c r="X130" s="59"/>
      <c r="Y130" s="60"/>
      <c r="Z130" s="59"/>
      <c r="AA130" s="62"/>
      <c r="AB130" s="63"/>
      <c r="AC130" s="64"/>
      <c r="AD130" s="59"/>
      <c r="AE130" s="60"/>
      <c r="AF130" s="59"/>
      <c r="AG130" s="60"/>
      <c r="AH130" s="59"/>
      <c r="AI130" s="60"/>
      <c r="AJ130" s="60">
        <v>125.14082000000001</v>
      </c>
      <c r="AK130" s="60"/>
      <c r="AL130" s="59"/>
      <c r="AM130" s="60"/>
      <c r="AN130" s="59"/>
      <c r="AO130" s="60"/>
      <c r="AP130" s="59"/>
      <c r="AQ130" s="60"/>
      <c r="AR130" s="69"/>
      <c r="AS130" s="64"/>
      <c r="AT130" s="60"/>
      <c r="AU130" s="60"/>
      <c r="AV130" s="60"/>
      <c r="AW130" s="64"/>
      <c r="AX130" s="64"/>
      <c r="AY130" s="64"/>
      <c r="AZ130" s="64"/>
      <c r="BA130" s="64"/>
      <c r="BB130" s="64"/>
      <c r="BC130" s="69"/>
      <c r="BD130" s="60"/>
      <c r="BE130" s="59"/>
      <c r="BF130" s="60"/>
      <c r="BG130" s="60"/>
      <c r="BH130" s="59"/>
      <c r="BI130" s="60"/>
      <c r="BJ130" s="60"/>
      <c r="BK130" s="60"/>
      <c r="BL130" s="59"/>
      <c r="BM130" s="60"/>
      <c r="BN130" s="60"/>
      <c r="BO130" s="60"/>
      <c r="BP130" s="60"/>
      <c r="BQ130" s="60"/>
      <c r="BR130" s="60"/>
      <c r="BS130" s="59"/>
      <c r="BT130" s="60"/>
      <c r="BU130" s="70"/>
      <c r="BV130" s="66"/>
      <c r="BW130" s="64"/>
      <c r="BX130" s="66"/>
      <c r="BY130" s="66"/>
      <c r="BZ130" s="60"/>
      <c r="CA130" s="60"/>
      <c r="CB130" s="60"/>
      <c r="CC130" s="60"/>
      <c r="CD130" s="64"/>
      <c r="CE130" s="64"/>
      <c r="CF130" s="59"/>
      <c r="CG130" s="60"/>
    </row>
    <row r="131" spans="1:85" ht="46.5" outlineLevel="1" x14ac:dyDescent="0.35">
      <c r="A131" s="84" t="s">
        <v>273</v>
      </c>
      <c r="B131" s="88" t="s">
        <v>276</v>
      </c>
      <c r="C131" s="55" t="s">
        <v>71</v>
      </c>
      <c r="D131" s="77">
        <v>246215218954</v>
      </c>
      <c r="E131" s="57" t="s">
        <v>65</v>
      </c>
      <c r="F131" s="86">
        <f t="shared" si="20"/>
        <v>197.27218999999999</v>
      </c>
      <c r="G131" s="59">
        <f t="shared" si="11"/>
        <v>0</v>
      </c>
      <c r="H131" s="60">
        <f t="shared" si="12"/>
        <v>197.27218999999999</v>
      </c>
      <c r="I131" s="61"/>
      <c r="J131" s="60"/>
      <c r="K131" s="59"/>
      <c r="L131" s="60"/>
      <c r="M131" s="61"/>
      <c r="N131" s="60"/>
      <c r="O131" s="59"/>
      <c r="P131" s="60"/>
      <c r="Q131" s="59"/>
      <c r="R131" s="60"/>
      <c r="S131" s="60"/>
      <c r="T131" s="59"/>
      <c r="U131" s="60"/>
      <c r="V131" s="59"/>
      <c r="W131" s="60"/>
      <c r="X131" s="59"/>
      <c r="Y131" s="60"/>
      <c r="Z131" s="59"/>
      <c r="AA131" s="62"/>
      <c r="AB131" s="63"/>
      <c r="AC131" s="64"/>
      <c r="AD131" s="59"/>
      <c r="AE131" s="60"/>
      <c r="AF131" s="59"/>
      <c r="AG131" s="60"/>
      <c r="AH131" s="59"/>
      <c r="AI131" s="60"/>
      <c r="AJ131" s="60">
        <v>197.27218999999999</v>
      </c>
      <c r="AK131" s="60"/>
      <c r="AL131" s="59"/>
      <c r="AM131" s="60"/>
      <c r="AN131" s="59"/>
      <c r="AO131" s="60"/>
      <c r="AP131" s="59"/>
      <c r="AQ131" s="60"/>
      <c r="AR131" s="69"/>
      <c r="AS131" s="64"/>
      <c r="AT131" s="60"/>
      <c r="AU131" s="60"/>
      <c r="AV131" s="60"/>
      <c r="AW131" s="64"/>
      <c r="AX131" s="64"/>
      <c r="AY131" s="64"/>
      <c r="AZ131" s="64"/>
      <c r="BA131" s="64"/>
      <c r="BB131" s="64"/>
      <c r="BC131" s="69"/>
      <c r="BD131" s="60"/>
      <c r="BE131" s="59"/>
      <c r="BF131" s="60"/>
      <c r="BG131" s="60"/>
      <c r="BH131" s="59"/>
      <c r="BI131" s="60"/>
      <c r="BJ131" s="60"/>
      <c r="BK131" s="60"/>
      <c r="BL131" s="59"/>
      <c r="BM131" s="60"/>
      <c r="BN131" s="60"/>
      <c r="BO131" s="60"/>
      <c r="BP131" s="60"/>
      <c r="BQ131" s="60"/>
      <c r="BR131" s="60"/>
      <c r="BS131" s="59"/>
      <c r="BT131" s="60"/>
      <c r="BU131" s="70"/>
      <c r="BV131" s="66"/>
      <c r="BW131" s="64"/>
      <c r="BX131" s="66"/>
      <c r="BY131" s="66"/>
      <c r="BZ131" s="60"/>
      <c r="CA131" s="60"/>
      <c r="CB131" s="60"/>
      <c r="CC131" s="60"/>
      <c r="CD131" s="64"/>
      <c r="CE131" s="64"/>
      <c r="CF131" s="59"/>
      <c r="CG131" s="60"/>
    </row>
    <row r="132" spans="1:85" ht="46.5" outlineLevel="1" x14ac:dyDescent="0.35">
      <c r="A132" s="84" t="s">
        <v>273</v>
      </c>
      <c r="B132" s="88" t="s">
        <v>277</v>
      </c>
      <c r="C132" s="55" t="s">
        <v>71</v>
      </c>
      <c r="D132" s="77" t="s">
        <v>278</v>
      </c>
      <c r="E132" s="57" t="s">
        <v>65</v>
      </c>
      <c r="F132" s="86">
        <f t="shared" si="20"/>
        <v>400</v>
      </c>
      <c r="G132" s="59">
        <f t="shared" si="11"/>
        <v>0</v>
      </c>
      <c r="H132" s="60">
        <f t="shared" si="12"/>
        <v>400</v>
      </c>
      <c r="I132" s="61"/>
      <c r="J132" s="60"/>
      <c r="K132" s="69"/>
      <c r="L132" s="64"/>
      <c r="M132" s="63"/>
      <c r="N132" s="64"/>
      <c r="O132" s="69"/>
      <c r="P132" s="64"/>
      <c r="Q132" s="59"/>
      <c r="R132" s="60"/>
      <c r="S132" s="64"/>
      <c r="T132" s="59"/>
      <c r="U132" s="60"/>
      <c r="V132" s="59"/>
      <c r="W132" s="60"/>
      <c r="X132" s="59"/>
      <c r="Y132" s="60"/>
      <c r="Z132" s="69"/>
      <c r="AA132" s="66"/>
      <c r="AB132" s="63"/>
      <c r="AC132" s="64"/>
      <c r="AD132" s="69"/>
      <c r="AE132" s="64"/>
      <c r="AF132" s="69"/>
      <c r="AG132" s="64"/>
      <c r="AH132" s="59"/>
      <c r="AI132" s="60"/>
      <c r="AJ132" s="64">
        <v>400</v>
      </c>
      <c r="AK132" s="64"/>
      <c r="AL132" s="59"/>
      <c r="AM132" s="60"/>
      <c r="AN132" s="59"/>
      <c r="AO132" s="60"/>
      <c r="AP132" s="59"/>
      <c r="AQ132" s="60"/>
      <c r="AR132" s="69"/>
      <c r="AS132" s="64"/>
      <c r="AT132" s="60"/>
      <c r="AU132" s="64"/>
      <c r="AV132" s="64"/>
      <c r="AW132" s="64"/>
      <c r="AX132" s="64"/>
      <c r="AY132" s="64"/>
      <c r="AZ132" s="64"/>
      <c r="BA132" s="64"/>
      <c r="BB132" s="64"/>
      <c r="BC132" s="69"/>
      <c r="BD132" s="60"/>
      <c r="BE132" s="59"/>
      <c r="BF132" s="60"/>
      <c r="BG132" s="60"/>
      <c r="BH132" s="69"/>
      <c r="BI132" s="64"/>
      <c r="BJ132" s="64"/>
      <c r="BK132" s="64"/>
      <c r="BL132" s="69"/>
      <c r="BM132" s="64"/>
      <c r="BN132" s="64"/>
      <c r="BO132" s="64"/>
      <c r="BP132" s="64"/>
      <c r="BQ132" s="64"/>
      <c r="BR132" s="64"/>
      <c r="BS132" s="69"/>
      <c r="BT132" s="64"/>
      <c r="BU132" s="70"/>
      <c r="BV132" s="66"/>
      <c r="BW132" s="64"/>
      <c r="BX132" s="66"/>
      <c r="BY132" s="66"/>
      <c r="BZ132" s="64"/>
      <c r="CA132" s="64"/>
      <c r="CB132" s="60"/>
      <c r="CC132" s="60"/>
      <c r="CD132" s="64"/>
      <c r="CE132" s="64"/>
      <c r="CF132" s="69"/>
      <c r="CG132" s="64"/>
    </row>
    <row r="133" spans="1:85" ht="46.5" outlineLevel="1" x14ac:dyDescent="0.35">
      <c r="A133" s="84" t="s">
        <v>273</v>
      </c>
      <c r="B133" s="88" t="s">
        <v>279</v>
      </c>
      <c r="C133" s="55" t="s">
        <v>71</v>
      </c>
      <c r="D133" s="77">
        <v>240500802412</v>
      </c>
      <c r="E133" s="57" t="s">
        <v>65</v>
      </c>
      <c r="F133" s="86">
        <f t="shared" si="20"/>
        <v>250.64731</v>
      </c>
      <c r="G133" s="59">
        <f t="shared" si="11"/>
        <v>0</v>
      </c>
      <c r="H133" s="60">
        <f t="shared" si="12"/>
        <v>250.64731</v>
      </c>
      <c r="I133" s="61"/>
      <c r="J133" s="60"/>
      <c r="K133" s="69"/>
      <c r="L133" s="64"/>
      <c r="M133" s="63"/>
      <c r="N133" s="64"/>
      <c r="O133" s="69"/>
      <c r="P133" s="64"/>
      <c r="Q133" s="59"/>
      <c r="R133" s="60"/>
      <c r="S133" s="64"/>
      <c r="T133" s="59"/>
      <c r="U133" s="60"/>
      <c r="V133" s="59"/>
      <c r="W133" s="60"/>
      <c r="X133" s="59"/>
      <c r="Y133" s="60"/>
      <c r="Z133" s="69"/>
      <c r="AA133" s="66"/>
      <c r="AB133" s="63"/>
      <c r="AC133" s="64"/>
      <c r="AD133" s="69"/>
      <c r="AE133" s="64"/>
      <c r="AF133" s="69"/>
      <c r="AG133" s="64"/>
      <c r="AH133" s="59"/>
      <c r="AI133" s="60"/>
      <c r="AJ133" s="64">
        <v>250.64731</v>
      </c>
      <c r="AK133" s="64"/>
      <c r="AL133" s="59"/>
      <c r="AM133" s="60"/>
      <c r="AN133" s="59"/>
      <c r="AO133" s="60"/>
      <c r="AP133" s="59"/>
      <c r="AQ133" s="60"/>
      <c r="AR133" s="69"/>
      <c r="AS133" s="64"/>
      <c r="AT133" s="60"/>
      <c r="AU133" s="64"/>
      <c r="AV133" s="64"/>
      <c r="AW133" s="64"/>
      <c r="AX133" s="64"/>
      <c r="AY133" s="64"/>
      <c r="AZ133" s="64"/>
      <c r="BA133" s="64"/>
      <c r="BB133" s="64"/>
      <c r="BC133" s="69"/>
      <c r="BD133" s="60"/>
      <c r="BE133" s="59"/>
      <c r="BF133" s="60"/>
      <c r="BG133" s="60"/>
      <c r="BH133" s="69"/>
      <c r="BI133" s="64"/>
      <c r="BJ133" s="64"/>
      <c r="BK133" s="64"/>
      <c r="BL133" s="69"/>
      <c r="BM133" s="64"/>
      <c r="BN133" s="64"/>
      <c r="BO133" s="64"/>
      <c r="BP133" s="64"/>
      <c r="BQ133" s="64"/>
      <c r="BR133" s="64"/>
      <c r="BS133" s="69"/>
      <c r="BT133" s="64"/>
      <c r="BU133" s="70"/>
      <c r="BV133" s="66"/>
      <c r="BW133" s="64"/>
      <c r="BX133" s="66"/>
      <c r="BY133" s="66"/>
      <c r="BZ133" s="64"/>
      <c r="CA133" s="64"/>
      <c r="CB133" s="60"/>
      <c r="CC133" s="60"/>
      <c r="CD133" s="64"/>
      <c r="CE133" s="64"/>
      <c r="CF133" s="69"/>
      <c r="CG133" s="64"/>
    </row>
    <row r="134" spans="1:85" ht="46.5" outlineLevel="1" x14ac:dyDescent="0.35">
      <c r="A134" s="84" t="s">
        <v>273</v>
      </c>
      <c r="B134" s="88" t="s">
        <v>280</v>
      </c>
      <c r="C134" s="55" t="s">
        <v>71</v>
      </c>
      <c r="D134" s="77">
        <v>240500613126</v>
      </c>
      <c r="E134" s="57" t="s">
        <v>65</v>
      </c>
      <c r="F134" s="86">
        <f t="shared" si="20"/>
        <v>317.40388000000002</v>
      </c>
      <c r="G134" s="59">
        <f t="shared" si="11"/>
        <v>0</v>
      </c>
      <c r="H134" s="60">
        <f t="shared" si="12"/>
        <v>317.40388000000002</v>
      </c>
      <c r="I134" s="61"/>
      <c r="J134" s="60"/>
      <c r="K134" s="69"/>
      <c r="L134" s="64"/>
      <c r="M134" s="63"/>
      <c r="N134" s="64"/>
      <c r="O134" s="69"/>
      <c r="P134" s="64"/>
      <c r="Q134" s="59"/>
      <c r="R134" s="60"/>
      <c r="S134" s="64"/>
      <c r="T134" s="59"/>
      <c r="U134" s="60"/>
      <c r="V134" s="59"/>
      <c r="W134" s="60"/>
      <c r="X134" s="59"/>
      <c r="Y134" s="60"/>
      <c r="Z134" s="69"/>
      <c r="AA134" s="66"/>
      <c r="AB134" s="63"/>
      <c r="AC134" s="64"/>
      <c r="AD134" s="69"/>
      <c r="AE134" s="64"/>
      <c r="AF134" s="69"/>
      <c r="AG134" s="64"/>
      <c r="AH134" s="59"/>
      <c r="AI134" s="60"/>
      <c r="AJ134" s="64">
        <v>317.40388000000002</v>
      </c>
      <c r="AK134" s="64"/>
      <c r="AL134" s="59"/>
      <c r="AM134" s="60"/>
      <c r="AN134" s="59"/>
      <c r="AO134" s="60"/>
      <c r="AP134" s="59"/>
      <c r="AQ134" s="60"/>
      <c r="AR134" s="69"/>
      <c r="AS134" s="64"/>
      <c r="AT134" s="60"/>
      <c r="AU134" s="64"/>
      <c r="AV134" s="64"/>
      <c r="AW134" s="64"/>
      <c r="AX134" s="64"/>
      <c r="AY134" s="64"/>
      <c r="AZ134" s="64"/>
      <c r="BA134" s="64"/>
      <c r="BB134" s="64"/>
      <c r="BC134" s="69"/>
      <c r="BD134" s="60"/>
      <c r="BE134" s="59"/>
      <c r="BF134" s="60"/>
      <c r="BG134" s="60"/>
      <c r="BH134" s="69"/>
      <c r="BI134" s="64"/>
      <c r="BJ134" s="64"/>
      <c r="BK134" s="64"/>
      <c r="BL134" s="69"/>
      <c r="BM134" s="64"/>
      <c r="BN134" s="64"/>
      <c r="BO134" s="64"/>
      <c r="BP134" s="64"/>
      <c r="BQ134" s="64"/>
      <c r="BR134" s="64"/>
      <c r="BS134" s="69"/>
      <c r="BT134" s="64"/>
      <c r="BU134" s="70"/>
      <c r="BV134" s="66"/>
      <c r="BW134" s="64"/>
      <c r="BX134" s="66"/>
      <c r="BY134" s="66"/>
      <c r="BZ134" s="64"/>
      <c r="CA134" s="64"/>
      <c r="CB134" s="60"/>
      <c r="CC134" s="60"/>
      <c r="CD134" s="64"/>
      <c r="CE134" s="64"/>
      <c r="CF134" s="69"/>
      <c r="CG134" s="64"/>
    </row>
    <row r="135" spans="1:85" ht="46.5" outlineLevel="1" x14ac:dyDescent="0.35">
      <c r="A135" s="84" t="s">
        <v>273</v>
      </c>
      <c r="B135" s="88" t="s">
        <v>281</v>
      </c>
      <c r="C135" s="55" t="s">
        <v>71</v>
      </c>
      <c r="D135" s="77">
        <v>240501223898</v>
      </c>
      <c r="E135" s="57" t="s">
        <v>65</v>
      </c>
      <c r="F135" s="86">
        <f t="shared" si="20"/>
        <v>312.67462</v>
      </c>
      <c r="G135" s="59">
        <f t="shared" ref="G135:G198" si="21">SUMIF($I$4:$CG$4,"федеральный бюджет",I135:CG135)</f>
        <v>0</v>
      </c>
      <c r="H135" s="60">
        <f t="shared" ref="H135:H198" si="22">SUMIF($I$4:$CG$4,"краевой бюджет",I135:CG135)</f>
        <v>312.67462</v>
      </c>
      <c r="I135" s="61"/>
      <c r="J135" s="60"/>
      <c r="K135" s="69"/>
      <c r="L135" s="64"/>
      <c r="M135" s="63"/>
      <c r="N135" s="64"/>
      <c r="O135" s="69"/>
      <c r="P135" s="64"/>
      <c r="Q135" s="59"/>
      <c r="R135" s="60"/>
      <c r="S135" s="64"/>
      <c r="T135" s="59"/>
      <c r="U135" s="60"/>
      <c r="V135" s="59"/>
      <c r="W135" s="60"/>
      <c r="X135" s="59"/>
      <c r="Y135" s="60"/>
      <c r="Z135" s="69"/>
      <c r="AA135" s="66"/>
      <c r="AB135" s="63"/>
      <c r="AC135" s="64"/>
      <c r="AD135" s="69"/>
      <c r="AE135" s="64"/>
      <c r="AF135" s="69"/>
      <c r="AG135" s="64"/>
      <c r="AH135" s="59"/>
      <c r="AI135" s="60"/>
      <c r="AJ135" s="64">
        <v>312.67462</v>
      </c>
      <c r="AK135" s="64"/>
      <c r="AL135" s="59"/>
      <c r="AM135" s="60"/>
      <c r="AN135" s="59"/>
      <c r="AO135" s="60"/>
      <c r="AP135" s="59"/>
      <c r="AQ135" s="60"/>
      <c r="AR135" s="69"/>
      <c r="AS135" s="64"/>
      <c r="AT135" s="60"/>
      <c r="AU135" s="64"/>
      <c r="AV135" s="64"/>
      <c r="AW135" s="64"/>
      <c r="AX135" s="64"/>
      <c r="AY135" s="64"/>
      <c r="AZ135" s="64"/>
      <c r="BA135" s="64"/>
      <c r="BB135" s="64"/>
      <c r="BC135" s="69"/>
      <c r="BD135" s="60"/>
      <c r="BE135" s="59"/>
      <c r="BF135" s="60"/>
      <c r="BG135" s="60"/>
      <c r="BH135" s="69"/>
      <c r="BI135" s="64"/>
      <c r="BJ135" s="64"/>
      <c r="BK135" s="64"/>
      <c r="BL135" s="69"/>
      <c r="BM135" s="64"/>
      <c r="BN135" s="64"/>
      <c r="BO135" s="64"/>
      <c r="BP135" s="64"/>
      <c r="BQ135" s="64"/>
      <c r="BR135" s="64"/>
      <c r="BS135" s="69"/>
      <c r="BT135" s="64"/>
      <c r="BU135" s="70"/>
      <c r="BV135" s="66"/>
      <c r="BW135" s="64"/>
      <c r="BX135" s="66"/>
      <c r="BY135" s="66"/>
      <c r="BZ135" s="64"/>
      <c r="CA135" s="64"/>
      <c r="CB135" s="60"/>
      <c r="CC135" s="60"/>
      <c r="CD135" s="64"/>
      <c r="CE135" s="64"/>
      <c r="CF135" s="69"/>
      <c r="CG135" s="64"/>
    </row>
    <row r="136" spans="1:85" ht="46.5" outlineLevel="1" x14ac:dyDescent="0.35">
      <c r="A136" s="84" t="s">
        <v>273</v>
      </c>
      <c r="B136" s="100" t="s">
        <v>282</v>
      </c>
      <c r="C136" s="55" t="s">
        <v>71</v>
      </c>
      <c r="D136" s="77">
        <v>240500265334</v>
      </c>
      <c r="E136" s="57" t="s">
        <v>65</v>
      </c>
      <c r="F136" s="86">
        <f t="shared" si="20"/>
        <v>201.75</v>
      </c>
      <c r="G136" s="59">
        <f t="shared" si="21"/>
        <v>0</v>
      </c>
      <c r="H136" s="60">
        <f t="shared" si="22"/>
        <v>201.75</v>
      </c>
      <c r="I136" s="61"/>
      <c r="J136" s="60"/>
      <c r="K136" s="69"/>
      <c r="L136" s="64"/>
      <c r="M136" s="63"/>
      <c r="N136" s="64"/>
      <c r="O136" s="69"/>
      <c r="P136" s="64"/>
      <c r="Q136" s="59"/>
      <c r="R136" s="60"/>
      <c r="S136" s="64"/>
      <c r="T136" s="59"/>
      <c r="U136" s="60"/>
      <c r="V136" s="59"/>
      <c r="W136" s="60"/>
      <c r="X136" s="59"/>
      <c r="Y136" s="60"/>
      <c r="Z136" s="69"/>
      <c r="AA136" s="66"/>
      <c r="AB136" s="63"/>
      <c r="AC136" s="64"/>
      <c r="AD136" s="69"/>
      <c r="AE136" s="64"/>
      <c r="AF136" s="69"/>
      <c r="AG136" s="64"/>
      <c r="AH136" s="59"/>
      <c r="AI136" s="60"/>
      <c r="AJ136" s="64"/>
      <c r="AK136" s="64"/>
      <c r="AL136" s="59"/>
      <c r="AM136" s="60"/>
      <c r="AN136" s="59"/>
      <c r="AO136" s="60"/>
      <c r="AP136" s="59"/>
      <c r="AQ136" s="60"/>
      <c r="AR136" s="69"/>
      <c r="AS136" s="64"/>
      <c r="AT136" s="60"/>
      <c r="AU136" s="64"/>
      <c r="AV136" s="64"/>
      <c r="AW136" s="64"/>
      <c r="AX136" s="64"/>
      <c r="AY136" s="64"/>
      <c r="AZ136" s="64"/>
      <c r="BA136" s="64"/>
      <c r="BB136" s="64"/>
      <c r="BC136" s="69"/>
      <c r="BD136" s="60"/>
      <c r="BE136" s="59"/>
      <c r="BF136" s="60"/>
      <c r="BG136" s="60"/>
      <c r="BH136" s="69"/>
      <c r="BI136" s="64"/>
      <c r="BJ136" s="64"/>
      <c r="BK136" s="64"/>
      <c r="BL136" s="69"/>
      <c r="BM136" s="64"/>
      <c r="BN136" s="64"/>
      <c r="BO136" s="64"/>
      <c r="BP136" s="64"/>
      <c r="BQ136" s="64">
        <v>201.75</v>
      </c>
      <c r="BR136" s="64"/>
      <c r="BS136" s="69"/>
      <c r="BT136" s="64"/>
      <c r="BU136" s="70"/>
      <c r="BV136" s="66"/>
      <c r="BW136" s="64"/>
      <c r="BX136" s="66"/>
      <c r="BY136" s="66"/>
      <c r="BZ136" s="64"/>
      <c r="CA136" s="64"/>
      <c r="CB136" s="60"/>
      <c r="CC136" s="60"/>
      <c r="CD136" s="64"/>
      <c r="CE136" s="64"/>
      <c r="CF136" s="69"/>
      <c r="CG136" s="64"/>
    </row>
    <row r="137" spans="1:85" ht="46.5" outlineLevel="1" x14ac:dyDescent="0.35">
      <c r="A137" s="84" t="s">
        <v>273</v>
      </c>
      <c r="B137" s="88" t="s">
        <v>283</v>
      </c>
      <c r="C137" s="55" t="s">
        <v>71</v>
      </c>
      <c r="D137" s="77" t="s">
        <v>284</v>
      </c>
      <c r="E137" s="57" t="s">
        <v>65</v>
      </c>
      <c r="F137" s="86">
        <f t="shared" si="20"/>
        <v>610.85856999999999</v>
      </c>
      <c r="G137" s="59">
        <f t="shared" si="21"/>
        <v>0</v>
      </c>
      <c r="H137" s="60">
        <f t="shared" si="22"/>
        <v>610.85856999999999</v>
      </c>
      <c r="I137" s="61"/>
      <c r="J137" s="60"/>
      <c r="K137" s="69"/>
      <c r="L137" s="64"/>
      <c r="M137" s="63"/>
      <c r="N137" s="64"/>
      <c r="O137" s="69"/>
      <c r="P137" s="64"/>
      <c r="Q137" s="59"/>
      <c r="R137" s="60"/>
      <c r="S137" s="64"/>
      <c r="T137" s="59"/>
      <c r="U137" s="60"/>
      <c r="V137" s="59"/>
      <c r="W137" s="60"/>
      <c r="X137" s="59"/>
      <c r="Y137" s="60"/>
      <c r="Z137" s="69"/>
      <c r="AA137" s="66"/>
      <c r="AB137" s="63"/>
      <c r="AC137" s="64"/>
      <c r="AD137" s="69"/>
      <c r="AE137" s="64"/>
      <c r="AF137" s="69"/>
      <c r="AG137" s="64"/>
      <c r="AH137" s="59"/>
      <c r="AI137" s="60"/>
      <c r="AJ137" s="64">
        <v>473.75857000000002</v>
      </c>
      <c r="AK137" s="64"/>
      <c r="AL137" s="59"/>
      <c r="AM137" s="60"/>
      <c r="AN137" s="59"/>
      <c r="AO137" s="60"/>
      <c r="AP137" s="59"/>
      <c r="AQ137" s="60"/>
      <c r="AR137" s="69"/>
      <c r="AS137" s="64"/>
      <c r="AT137" s="60"/>
      <c r="AU137" s="64"/>
      <c r="AV137" s="64"/>
      <c r="AW137" s="64"/>
      <c r="AX137" s="64"/>
      <c r="AY137" s="64"/>
      <c r="AZ137" s="64"/>
      <c r="BA137" s="64"/>
      <c r="BB137" s="64"/>
      <c r="BC137" s="69"/>
      <c r="BD137" s="60"/>
      <c r="BE137" s="59"/>
      <c r="BF137" s="60"/>
      <c r="BG137" s="60"/>
      <c r="BH137" s="69"/>
      <c r="BI137" s="64"/>
      <c r="BJ137" s="64"/>
      <c r="BK137" s="64"/>
      <c r="BL137" s="69"/>
      <c r="BM137" s="64"/>
      <c r="BN137" s="64"/>
      <c r="BO137" s="64"/>
      <c r="BP137" s="64"/>
      <c r="BQ137" s="60">
        <v>137.1</v>
      </c>
      <c r="BR137" s="64"/>
      <c r="BS137" s="69"/>
      <c r="BT137" s="64"/>
      <c r="BU137" s="70"/>
      <c r="BV137" s="66"/>
      <c r="BW137" s="64"/>
      <c r="BX137" s="66"/>
      <c r="BY137" s="66"/>
      <c r="BZ137" s="64"/>
      <c r="CA137" s="64"/>
      <c r="CB137" s="60"/>
      <c r="CC137" s="60"/>
      <c r="CD137" s="64"/>
      <c r="CE137" s="64"/>
      <c r="CF137" s="69"/>
      <c r="CG137" s="64"/>
    </row>
    <row r="138" spans="1:85" ht="46.5" outlineLevel="1" x14ac:dyDescent="0.35">
      <c r="A138" s="84" t="s">
        <v>273</v>
      </c>
      <c r="B138" s="88" t="s">
        <v>285</v>
      </c>
      <c r="C138" s="55" t="s">
        <v>71</v>
      </c>
      <c r="D138" s="77" t="s">
        <v>286</v>
      </c>
      <c r="E138" s="57" t="s">
        <v>65</v>
      </c>
      <c r="F138" s="86">
        <f t="shared" si="20"/>
        <v>495</v>
      </c>
      <c r="G138" s="59">
        <f t="shared" si="21"/>
        <v>0</v>
      </c>
      <c r="H138" s="60">
        <f t="shared" si="22"/>
        <v>495</v>
      </c>
      <c r="I138" s="61"/>
      <c r="J138" s="60"/>
      <c r="K138" s="69"/>
      <c r="L138" s="64"/>
      <c r="M138" s="63"/>
      <c r="N138" s="64"/>
      <c r="O138" s="69"/>
      <c r="P138" s="64"/>
      <c r="Q138" s="59"/>
      <c r="R138" s="60"/>
      <c r="S138" s="64"/>
      <c r="T138" s="59"/>
      <c r="U138" s="60"/>
      <c r="V138" s="59"/>
      <c r="W138" s="60"/>
      <c r="X138" s="59"/>
      <c r="Y138" s="60"/>
      <c r="Z138" s="69"/>
      <c r="AA138" s="66"/>
      <c r="AB138" s="63"/>
      <c r="AC138" s="64"/>
      <c r="AD138" s="69"/>
      <c r="AE138" s="64"/>
      <c r="AF138" s="69"/>
      <c r="AG138" s="64"/>
      <c r="AH138" s="59"/>
      <c r="AI138" s="60"/>
      <c r="AJ138" s="64">
        <v>495</v>
      </c>
      <c r="AK138" s="64"/>
      <c r="AL138" s="59"/>
      <c r="AM138" s="60"/>
      <c r="AN138" s="59"/>
      <c r="AO138" s="60"/>
      <c r="AP138" s="59"/>
      <c r="AQ138" s="60"/>
      <c r="AR138" s="69"/>
      <c r="AS138" s="64"/>
      <c r="AT138" s="60"/>
      <c r="AU138" s="64"/>
      <c r="AV138" s="64"/>
      <c r="AW138" s="64"/>
      <c r="AX138" s="64"/>
      <c r="AY138" s="64"/>
      <c r="AZ138" s="64"/>
      <c r="BA138" s="64"/>
      <c r="BB138" s="64"/>
      <c r="BC138" s="69"/>
      <c r="BD138" s="60"/>
      <c r="BE138" s="59"/>
      <c r="BF138" s="60"/>
      <c r="BG138" s="60"/>
      <c r="BH138" s="69"/>
      <c r="BI138" s="64"/>
      <c r="BJ138" s="64"/>
      <c r="BK138" s="64"/>
      <c r="BL138" s="69"/>
      <c r="BM138" s="64"/>
      <c r="BN138" s="64"/>
      <c r="BO138" s="64"/>
      <c r="BP138" s="64"/>
      <c r="BQ138" s="64"/>
      <c r="BR138" s="64"/>
      <c r="BS138" s="69"/>
      <c r="BT138" s="64"/>
      <c r="BU138" s="70"/>
      <c r="BV138" s="66"/>
      <c r="BW138" s="64"/>
      <c r="BX138" s="66"/>
      <c r="BY138" s="66"/>
      <c r="BZ138" s="64"/>
      <c r="CA138" s="64"/>
      <c r="CB138" s="60"/>
      <c r="CC138" s="60"/>
      <c r="CD138" s="64"/>
      <c r="CE138" s="64"/>
      <c r="CF138" s="69"/>
      <c r="CG138" s="64"/>
    </row>
    <row r="139" spans="1:85" ht="46.5" outlineLevel="1" x14ac:dyDescent="0.35">
      <c r="A139" s="84" t="s">
        <v>273</v>
      </c>
      <c r="B139" s="88" t="s">
        <v>287</v>
      </c>
      <c r="C139" s="55" t="s">
        <v>71</v>
      </c>
      <c r="D139" s="77">
        <v>240501551056</v>
      </c>
      <c r="E139" s="57" t="s">
        <v>65</v>
      </c>
      <c r="F139" s="86">
        <f t="shared" si="20"/>
        <v>418.04554000000002</v>
      </c>
      <c r="G139" s="59">
        <f t="shared" si="21"/>
        <v>0</v>
      </c>
      <c r="H139" s="60">
        <f t="shared" si="22"/>
        <v>418.04554000000002</v>
      </c>
      <c r="I139" s="61"/>
      <c r="J139" s="60"/>
      <c r="K139" s="69"/>
      <c r="L139" s="64"/>
      <c r="M139" s="63"/>
      <c r="N139" s="64"/>
      <c r="O139" s="69"/>
      <c r="P139" s="64"/>
      <c r="Q139" s="59"/>
      <c r="R139" s="60"/>
      <c r="S139" s="64"/>
      <c r="T139" s="59"/>
      <c r="U139" s="60"/>
      <c r="V139" s="59"/>
      <c r="W139" s="60"/>
      <c r="X139" s="59"/>
      <c r="Y139" s="60"/>
      <c r="Z139" s="69"/>
      <c r="AA139" s="66"/>
      <c r="AB139" s="63"/>
      <c r="AC139" s="64"/>
      <c r="AD139" s="69"/>
      <c r="AE139" s="64"/>
      <c r="AF139" s="69"/>
      <c r="AG139" s="64"/>
      <c r="AH139" s="59"/>
      <c r="AI139" s="60"/>
      <c r="AJ139" s="64">
        <v>418.04554000000002</v>
      </c>
      <c r="AK139" s="64"/>
      <c r="AL139" s="59"/>
      <c r="AM139" s="60"/>
      <c r="AN139" s="59"/>
      <c r="AO139" s="60"/>
      <c r="AP139" s="59"/>
      <c r="AQ139" s="60"/>
      <c r="AR139" s="69"/>
      <c r="AS139" s="64"/>
      <c r="AT139" s="60"/>
      <c r="AU139" s="64"/>
      <c r="AV139" s="64"/>
      <c r="AW139" s="64"/>
      <c r="AX139" s="64"/>
      <c r="AY139" s="64"/>
      <c r="AZ139" s="64"/>
      <c r="BA139" s="64"/>
      <c r="BB139" s="64"/>
      <c r="BC139" s="69"/>
      <c r="BD139" s="60"/>
      <c r="BE139" s="59"/>
      <c r="BF139" s="60"/>
      <c r="BG139" s="60"/>
      <c r="BH139" s="69"/>
      <c r="BI139" s="64"/>
      <c r="BJ139" s="64"/>
      <c r="BK139" s="64"/>
      <c r="BL139" s="69"/>
      <c r="BM139" s="64"/>
      <c r="BN139" s="64"/>
      <c r="BO139" s="64"/>
      <c r="BP139" s="64"/>
      <c r="BQ139" s="64"/>
      <c r="BR139" s="64"/>
      <c r="BS139" s="69"/>
      <c r="BT139" s="64"/>
      <c r="BU139" s="70"/>
      <c r="BV139" s="66"/>
      <c r="BW139" s="64"/>
      <c r="BX139" s="66"/>
      <c r="BY139" s="66"/>
      <c r="BZ139" s="64"/>
      <c r="CA139" s="64"/>
      <c r="CB139" s="60"/>
      <c r="CC139" s="60"/>
      <c r="CD139" s="64"/>
      <c r="CE139" s="64"/>
      <c r="CF139" s="69"/>
      <c r="CG139" s="64"/>
    </row>
    <row r="140" spans="1:85" ht="46.5" outlineLevel="1" x14ac:dyDescent="0.35">
      <c r="A140" s="84" t="s">
        <v>273</v>
      </c>
      <c r="B140" s="100" t="s">
        <v>288</v>
      </c>
      <c r="C140" s="55" t="s">
        <v>71</v>
      </c>
      <c r="D140" s="77">
        <v>240501306086</v>
      </c>
      <c r="E140" s="57" t="s">
        <v>65</v>
      </c>
      <c r="F140" s="86">
        <f t="shared" si="20"/>
        <v>132.1336</v>
      </c>
      <c r="G140" s="59">
        <f t="shared" si="21"/>
        <v>0</v>
      </c>
      <c r="H140" s="60">
        <f t="shared" si="22"/>
        <v>132.1336</v>
      </c>
      <c r="I140" s="63"/>
      <c r="J140" s="64"/>
      <c r="K140" s="69"/>
      <c r="L140" s="64"/>
      <c r="M140" s="63"/>
      <c r="N140" s="64"/>
      <c r="O140" s="69"/>
      <c r="P140" s="64"/>
      <c r="Q140" s="69"/>
      <c r="R140" s="60"/>
      <c r="S140" s="64"/>
      <c r="T140" s="59"/>
      <c r="U140" s="60"/>
      <c r="V140" s="59"/>
      <c r="W140" s="60"/>
      <c r="X140" s="69"/>
      <c r="Y140" s="64"/>
      <c r="Z140" s="69"/>
      <c r="AA140" s="66"/>
      <c r="AB140" s="63"/>
      <c r="AC140" s="64"/>
      <c r="AD140" s="69"/>
      <c r="AE140" s="64"/>
      <c r="AF140" s="69"/>
      <c r="AG140" s="64"/>
      <c r="AH140" s="69"/>
      <c r="AI140" s="64"/>
      <c r="AJ140" s="64"/>
      <c r="AK140" s="64"/>
      <c r="AL140" s="59"/>
      <c r="AM140" s="60"/>
      <c r="AN140" s="59"/>
      <c r="AO140" s="60"/>
      <c r="AP140" s="59"/>
      <c r="AQ140" s="60"/>
      <c r="AR140" s="69"/>
      <c r="AS140" s="64"/>
      <c r="AT140" s="60"/>
      <c r="AU140" s="64"/>
      <c r="AV140" s="64"/>
      <c r="AW140" s="64"/>
      <c r="AX140" s="64"/>
      <c r="AY140" s="64"/>
      <c r="AZ140" s="64"/>
      <c r="BA140" s="64"/>
      <c r="BB140" s="64"/>
      <c r="BC140" s="69"/>
      <c r="BD140" s="60"/>
      <c r="BE140" s="59"/>
      <c r="BF140" s="60"/>
      <c r="BG140" s="60"/>
      <c r="BH140" s="69"/>
      <c r="BI140" s="64"/>
      <c r="BJ140" s="64"/>
      <c r="BK140" s="64"/>
      <c r="BL140" s="69"/>
      <c r="BM140" s="64"/>
      <c r="BN140" s="64"/>
      <c r="BO140" s="64"/>
      <c r="BP140" s="64"/>
      <c r="BQ140" s="64"/>
      <c r="BR140" s="64"/>
      <c r="BS140" s="69"/>
      <c r="BT140" s="64"/>
      <c r="BU140" s="70"/>
      <c r="BV140" s="66"/>
      <c r="BW140" s="64"/>
      <c r="BX140" s="66"/>
      <c r="BY140" s="66"/>
      <c r="BZ140" s="64"/>
      <c r="CA140" s="64"/>
      <c r="CB140" s="60"/>
      <c r="CC140" s="60"/>
      <c r="CD140" s="64">
        <v>132.1336</v>
      </c>
      <c r="CE140" s="64"/>
      <c r="CF140" s="69"/>
      <c r="CG140" s="64"/>
    </row>
    <row r="141" spans="1:85" ht="46.5" outlineLevel="1" x14ac:dyDescent="0.35">
      <c r="A141" s="84" t="s">
        <v>273</v>
      </c>
      <c r="B141" s="100" t="s">
        <v>289</v>
      </c>
      <c r="C141" s="55" t="s">
        <v>71</v>
      </c>
      <c r="D141" s="77">
        <v>240500611753</v>
      </c>
      <c r="E141" s="57" t="s">
        <v>65</v>
      </c>
      <c r="F141" s="86">
        <f t="shared" si="20"/>
        <v>27800</v>
      </c>
      <c r="G141" s="59">
        <f t="shared" si="21"/>
        <v>0</v>
      </c>
      <c r="H141" s="60">
        <f t="shared" si="22"/>
        <v>27800</v>
      </c>
      <c r="I141" s="61"/>
      <c r="J141" s="60"/>
      <c r="K141" s="69"/>
      <c r="L141" s="64"/>
      <c r="M141" s="63"/>
      <c r="N141" s="64"/>
      <c r="O141" s="69"/>
      <c r="P141" s="64"/>
      <c r="Q141" s="59"/>
      <c r="R141" s="60"/>
      <c r="S141" s="64"/>
      <c r="T141" s="59"/>
      <c r="U141" s="60"/>
      <c r="V141" s="59"/>
      <c r="W141" s="60"/>
      <c r="X141" s="59"/>
      <c r="Y141" s="60"/>
      <c r="Z141" s="69"/>
      <c r="AA141" s="66"/>
      <c r="AB141" s="63"/>
      <c r="AC141" s="64"/>
      <c r="AD141" s="69"/>
      <c r="AE141" s="64"/>
      <c r="AF141" s="69"/>
      <c r="AG141" s="64"/>
      <c r="AH141" s="59"/>
      <c r="AI141" s="60"/>
      <c r="AJ141" s="64"/>
      <c r="AK141" s="64"/>
      <c r="AL141" s="59"/>
      <c r="AM141" s="60"/>
      <c r="AN141" s="59"/>
      <c r="AO141" s="60"/>
      <c r="AP141" s="59"/>
      <c r="AQ141" s="60"/>
      <c r="AR141" s="69"/>
      <c r="AS141" s="64"/>
      <c r="AT141" s="60"/>
      <c r="AU141" s="64"/>
      <c r="AV141" s="64"/>
      <c r="AW141" s="64"/>
      <c r="AX141" s="64"/>
      <c r="AY141" s="64"/>
      <c r="AZ141" s="64"/>
      <c r="BA141" s="64"/>
      <c r="BB141" s="64">
        <v>27800</v>
      </c>
      <c r="BC141" s="69"/>
      <c r="BD141" s="60"/>
      <c r="BE141" s="59"/>
      <c r="BF141" s="60"/>
      <c r="BG141" s="60"/>
      <c r="BH141" s="69"/>
      <c r="BI141" s="64"/>
      <c r="BJ141" s="64"/>
      <c r="BK141" s="64"/>
      <c r="BL141" s="69"/>
      <c r="BM141" s="64"/>
      <c r="BN141" s="64"/>
      <c r="BO141" s="64"/>
      <c r="BP141" s="64"/>
      <c r="BQ141" s="64"/>
      <c r="BR141" s="64"/>
      <c r="BS141" s="69"/>
      <c r="BT141" s="64"/>
      <c r="BU141" s="70"/>
      <c r="BV141" s="66"/>
      <c r="BW141" s="64"/>
      <c r="BX141" s="66"/>
      <c r="BY141" s="66"/>
      <c r="BZ141" s="64"/>
      <c r="CA141" s="64"/>
      <c r="CB141" s="60"/>
      <c r="CC141" s="60"/>
      <c r="CD141" s="64"/>
      <c r="CE141" s="64"/>
      <c r="CF141" s="69"/>
      <c r="CG141" s="64"/>
    </row>
    <row r="142" spans="1:85" s="78" customFormat="1" ht="22.5" x14ac:dyDescent="0.3">
      <c r="A142" s="105" t="s">
        <v>290</v>
      </c>
      <c r="B142" s="106"/>
      <c r="C142" s="97" t="s">
        <v>133</v>
      </c>
      <c r="D142" s="98"/>
      <c r="E142" s="98"/>
      <c r="F142" s="91">
        <f t="shared" ref="F142:AK142" si="23">SUBTOTAL(9,F129:F141)</f>
        <v>31427.08584</v>
      </c>
      <c r="G142" s="91">
        <f t="shared" si="23"/>
        <v>0</v>
      </c>
      <c r="H142" s="91">
        <f t="shared" si="23"/>
        <v>31427.08584</v>
      </c>
      <c r="I142" s="91">
        <f t="shared" si="23"/>
        <v>0</v>
      </c>
      <c r="J142" s="91">
        <f t="shared" si="23"/>
        <v>0</v>
      </c>
      <c r="K142" s="91">
        <f t="shared" si="23"/>
        <v>0</v>
      </c>
      <c r="L142" s="91">
        <f t="shared" si="23"/>
        <v>0</v>
      </c>
      <c r="M142" s="91">
        <f t="shared" si="23"/>
        <v>0</v>
      </c>
      <c r="N142" s="91">
        <f t="shared" si="23"/>
        <v>0</v>
      </c>
      <c r="O142" s="91">
        <f t="shared" si="23"/>
        <v>0</v>
      </c>
      <c r="P142" s="91">
        <f t="shared" si="23"/>
        <v>0</v>
      </c>
      <c r="Q142" s="91">
        <f t="shared" si="23"/>
        <v>0</v>
      </c>
      <c r="R142" s="91">
        <f t="shared" si="23"/>
        <v>0</v>
      </c>
      <c r="S142" s="91">
        <f t="shared" si="23"/>
        <v>0</v>
      </c>
      <c r="T142" s="91">
        <f t="shared" si="23"/>
        <v>0</v>
      </c>
      <c r="U142" s="91">
        <f t="shared" si="23"/>
        <v>0</v>
      </c>
      <c r="V142" s="91">
        <f t="shared" si="23"/>
        <v>0</v>
      </c>
      <c r="W142" s="91">
        <f t="shared" si="23"/>
        <v>0</v>
      </c>
      <c r="X142" s="91">
        <f t="shared" si="23"/>
        <v>0</v>
      </c>
      <c r="Y142" s="91">
        <f t="shared" si="23"/>
        <v>0</v>
      </c>
      <c r="Z142" s="91">
        <f t="shared" si="23"/>
        <v>0</v>
      </c>
      <c r="AA142" s="91">
        <f t="shared" si="23"/>
        <v>0</v>
      </c>
      <c r="AB142" s="91">
        <f t="shared" si="23"/>
        <v>0</v>
      </c>
      <c r="AC142" s="91">
        <f t="shared" si="23"/>
        <v>0</v>
      </c>
      <c r="AD142" s="91">
        <f t="shared" si="23"/>
        <v>0</v>
      </c>
      <c r="AE142" s="91">
        <f t="shared" si="23"/>
        <v>0</v>
      </c>
      <c r="AF142" s="91">
        <f t="shared" si="23"/>
        <v>0</v>
      </c>
      <c r="AG142" s="91">
        <f t="shared" si="23"/>
        <v>0</v>
      </c>
      <c r="AH142" s="91">
        <f t="shared" si="23"/>
        <v>0</v>
      </c>
      <c r="AI142" s="91">
        <f t="shared" si="23"/>
        <v>0</v>
      </c>
      <c r="AJ142" s="91">
        <f t="shared" si="23"/>
        <v>3156.1022400000002</v>
      </c>
      <c r="AK142" s="91">
        <f t="shared" si="23"/>
        <v>0</v>
      </c>
      <c r="AL142" s="91">
        <f t="shared" ref="AL142:BQ142" si="24">SUBTOTAL(9,AL129:AL141)</f>
        <v>0</v>
      </c>
      <c r="AM142" s="91">
        <f t="shared" si="24"/>
        <v>0</v>
      </c>
      <c r="AN142" s="91">
        <f t="shared" si="24"/>
        <v>0</v>
      </c>
      <c r="AO142" s="91">
        <f t="shared" si="24"/>
        <v>0</v>
      </c>
      <c r="AP142" s="91">
        <f t="shared" si="24"/>
        <v>0</v>
      </c>
      <c r="AQ142" s="91">
        <f t="shared" si="24"/>
        <v>0</v>
      </c>
      <c r="AR142" s="91">
        <f t="shared" si="24"/>
        <v>0</v>
      </c>
      <c r="AS142" s="91">
        <f t="shared" si="24"/>
        <v>0</v>
      </c>
      <c r="AT142" s="91">
        <f t="shared" si="24"/>
        <v>0</v>
      </c>
      <c r="AU142" s="91">
        <f t="shared" si="24"/>
        <v>0</v>
      </c>
      <c r="AV142" s="91">
        <f t="shared" si="24"/>
        <v>0</v>
      </c>
      <c r="AW142" s="91">
        <f t="shared" si="24"/>
        <v>0</v>
      </c>
      <c r="AX142" s="91">
        <f t="shared" si="24"/>
        <v>0</v>
      </c>
      <c r="AY142" s="91">
        <f t="shared" si="24"/>
        <v>0</v>
      </c>
      <c r="AZ142" s="91">
        <f t="shared" si="24"/>
        <v>0</v>
      </c>
      <c r="BA142" s="91">
        <f t="shared" si="24"/>
        <v>0</v>
      </c>
      <c r="BB142" s="91">
        <f t="shared" si="24"/>
        <v>27800</v>
      </c>
      <c r="BC142" s="91">
        <f t="shared" si="24"/>
        <v>0</v>
      </c>
      <c r="BD142" s="91">
        <f t="shared" si="24"/>
        <v>0</v>
      </c>
      <c r="BE142" s="91">
        <f t="shared" si="24"/>
        <v>0</v>
      </c>
      <c r="BF142" s="91">
        <f t="shared" si="24"/>
        <v>0</v>
      </c>
      <c r="BG142" s="91">
        <f t="shared" si="24"/>
        <v>0</v>
      </c>
      <c r="BH142" s="91">
        <f t="shared" si="24"/>
        <v>0</v>
      </c>
      <c r="BI142" s="91">
        <f t="shared" si="24"/>
        <v>0</v>
      </c>
      <c r="BJ142" s="91">
        <f t="shared" si="24"/>
        <v>0</v>
      </c>
      <c r="BK142" s="91">
        <f t="shared" si="24"/>
        <v>0</v>
      </c>
      <c r="BL142" s="91">
        <f>SUBTOTAL(9,BL129:BL141)</f>
        <v>0</v>
      </c>
      <c r="BM142" s="91">
        <f>SUBTOTAL(9,BM129:BM141)</f>
        <v>0</v>
      </c>
      <c r="BN142" s="91">
        <f t="shared" si="24"/>
        <v>0</v>
      </c>
      <c r="BO142" s="91">
        <f t="shared" si="24"/>
        <v>0</v>
      </c>
      <c r="BP142" s="91">
        <f t="shared" si="24"/>
        <v>0</v>
      </c>
      <c r="BQ142" s="91">
        <f t="shared" si="24"/>
        <v>338.85</v>
      </c>
      <c r="BR142" s="91">
        <f t="shared" ref="BR142:CG142" si="25">SUBTOTAL(9,BR129:BR141)</f>
        <v>0</v>
      </c>
      <c r="BS142" s="91">
        <f t="shared" si="25"/>
        <v>0</v>
      </c>
      <c r="BT142" s="91">
        <f t="shared" si="25"/>
        <v>0</v>
      </c>
      <c r="BU142" s="91">
        <f t="shared" si="25"/>
        <v>0</v>
      </c>
      <c r="BV142" s="91">
        <f t="shared" si="25"/>
        <v>0</v>
      </c>
      <c r="BW142" s="91">
        <f t="shared" si="25"/>
        <v>0</v>
      </c>
      <c r="BX142" s="91">
        <f t="shared" si="25"/>
        <v>0</v>
      </c>
      <c r="BY142" s="91">
        <f t="shared" si="25"/>
        <v>0</v>
      </c>
      <c r="BZ142" s="91">
        <f t="shared" si="25"/>
        <v>0</v>
      </c>
      <c r="CA142" s="91">
        <f t="shared" si="25"/>
        <v>0</v>
      </c>
      <c r="CB142" s="91">
        <f t="shared" si="25"/>
        <v>0</v>
      </c>
      <c r="CC142" s="91">
        <f t="shared" si="25"/>
        <v>0</v>
      </c>
      <c r="CD142" s="91">
        <f t="shared" si="25"/>
        <v>132.1336</v>
      </c>
      <c r="CE142" s="91">
        <f t="shared" si="25"/>
        <v>0</v>
      </c>
      <c r="CF142" s="91">
        <f t="shared" si="25"/>
        <v>0</v>
      </c>
      <c r="CG142" s="91">
        <f t="shared" si="25"/>
        <v>0</v>
      </c>
    </row>
    <row r="143" spans="1:85" ht="69.75" outlineLevel="1" x14ac:dyDescent="0.35">
      <c r="A143" s="92" t="s">
        <v>291</v>
      </c>
      <c r="B143" s="88" t="s">
        <v>292</v>
      </c>
      <c r="C143" s="55" t="s">
        <v>64</v>
      </c>
      <c r="D143" s="77">
        <v>244401211409</v>
      </c>
      <c r="E143" s="57" t="s">
        <v>65</v>
      </c>
      <c r="F143" s="86">
        <f t="shared" ref="F143:F150" si="26">G143+H143</f>
        <v>781.37599999999998</v>
      </c>
      <c r="G143" s="59">
        <f t="shared" si="21"/>
        <v>257.43464</v>
      </c>
      <c r="H143" s="60">
        <f t="shared" si="22"/>
        <v>523.94136000000003</v>
      </c>
      <c r="I143" s="61"/>
      <c r="J143" s="60"/>
      <c r="K143" s="69">
        <v>257.43464</v>
      </c>
      <c r="L143" s="64">
        <v>105.14936</v>
      </c>
      <c r="M143" s="63"/>
      <c r="N143" s="64"/>
      <c r="O143" s="69"/>
      <c r="P143" s="64"/>
      <c r="Q143" s="59"/>
      <c r="R143" s="60"/>
      <c r="S143" s="64">
        <v>418.79199999999997</v>
      </c>
      <c r="T143" s="59"/>
      <c r="U143" s="60"/>
      <c r="V143" s="59"/>
      <c r="W143" s="60"/>
      <c r="X143" s="59"/>
      <c r="Y143" s="60"/>
      <c r="Z143" s="69"/>
      <c r="AA143" s="66"/>
      <c r="AB143" s="63"/>
      <c r="AC143" s="64"/>
      <c r="AD143" s="69"/>
      <c r="AE143" s="64"/>
      <c r="AF143" s="69"/>
      <c r="AG143" s="64"/>
      <c r="AH143" s="59"/>
      <c r="AI143" s="60"/>
      <c r="AJ143" s="64"/>
      <c r="AK143" s="64"/>
      <c r="AL143" s="59"/>
      <c r="AM143" s="60"/>
      <c r="AN143" s="59"/>
      <c r="AO143" s="60"/>
      <c r="AP143" s="59"/>
      <c r="AQ143" s="60"/>
      <c r="AR143" s="69"/>
      <c r="AS143" s="64"/>
      <c r="AT143" s="60"/>
      <c r="AU143" s="64"/>
      <c r="AV143" s="64"/>
      <c r="AW143" s="64"/>
      <c r="AX143" s="64"/>
      <c r="AY143" s="64"/>
      <c r="AZ143" s="64"/>
      <c r="BA143" s="64"/>
      <c r="BB143" s="64"/>
      <c r="BC143" s="69"/>
      <c r="BD143" s="60"/>
      <c r="BE143" s="59"/>
      <c r="BF143" s="60"/>
      <c r="BG143" s="60"/>
      <c r="BH143" s="69"/>
      <c r="BI143" s="64"/>
      <c r="BJ143" s="64"/>
      <c r="BK143" s="64"/>
      <c r="BL143" s="69"/>
      <c r="BM143" s="64"/>
      <c r="BN143" s="64"/>
      <c r="BO143" s="64"/>
      <c r="BP143" s="64"/>
      <c r="BQ143" s="64"/>
      <c r="BR143" s="64"/>
      <c r="BS143" s="69"/>
      <c r="BT143" s="64"/>
      <c r="BU143" s="70"/>
      <c r="BV143" s="66"/>
      <c r="BW143" s="64"/>
      <c r="BX143" s="66"/>
      <c r="BY143" s="66"/>
      <c r="BZ143" s="64"/>
      <c r="CA143" s="64"/>
      <c r="CB143" s="60"/>
      <c r="CC143" s="60"/>
      <c r="CD143" s="64"/>
      <c r="CE143" s="64"/>
      <c r="CF143" s="69"/>
      <c r="CG143" s="64"/>
    </row>
    <row r="144" spans="1:85" ht="46.5" outlineLevel="1" x14ac:dyDescent="0.35">
      <c r="A144" s="92" t="s">
        <v>291</v>
      </c>
      <c r="B144" s="54" t="s">
        <v>293</v>
      </c>
      <c r="C144" s="55" t="s">
        <v>71</v>
      </c>
      <c r="D144" s="77" t="s">
        <v>294</v>
      </c>
      <c r="E144" s="57" t="s">
        <v>65</v>
      </c>
      <c r="F144" s="86">
        <f t="shared" si="26"/>
        <v>209.39599999999999</v>
      </c>
      <c r="G144" s="59">
        <f t="shared" si="21"/>
        <v>0</v>
      </c>
      <c r="H144" s="60">
        <f t="shared" si="22"/>
        <v>209.39599999999999</v>
      </c>
      <c r="I144" s="61"/>
      <c r="J144" s="60"/>
      <c r="K144" s="69"/>
      <c r="L144" s="64"/>
      <c r="M144" s="63"/>
      <c r="N144" s="64"/>
      <c r="O144" s="69"/>
      <c r="P144" s="64"/>
      <c r="Q144" s="59"/>
      <c r="R144" s="60"/>
      <c r="S144" s="64">
        <v>209.39599999999999</v>
      </c>
      <c r="T144" s="59"/>
      <c r="U144" s="60"/>
      <c r="V144" s="59"/>
      <c r="W144" s="60"/>
      <c r="X144" s="59"/>
      <c r="Y144" s="60"/>
      <c r="Z144" s="69"/>
      <c r="AA144" s="66"/>
      <c r="AB144" s="63"/>
      <c r="AC144" s="64"/>
      <c r="AD144" s="69"/>
      <c r="AE144" s="64"/>
      <c r="AF144" s="69"/>
      <c r="AG144" s="64"/>
      <c r="AH144" s="59"/>
      <c r="AI144" s="60"/>
      <c r="AJ144" s="64"/>
      <c r="AK144" s="64"/>
      <c r="AL144" s="59"/>
      <c r="AM144" s="60"/>
      <c r="AN144" s="59"/>
      <c r="AO144" s="60"/>
      <c r="AP144" s="59"/>
      <c r="AQ144" s="60"/>
      <c r="AR144" s="69"/>
      <c r="AS144" s="64"/>
      <c r="AT144" s="60"/>
      <c r="AU144" s="64"/>
      <c r="AV144" s="64"/>
      <c r="AW144" s="64"/>
      <c r="AX144" s="64"/>
      <c r="AY144" s="64"/>
      <c r="AZ144" s="64"/>
      <c r="BA144" s="64"/>
      <c r="BB144" s="64"/>
      <c r="BC144" s="69"/>
      <c r="BD144" s="60"/>
      <c r="BE144" s="59"/>
      <c r="BF144" s="60"/>
      <c r="BG144" s="60"/>
      <c r="BH144" s="69"/>
      <c r="BI144" s="64"/>
      <c r="BJ144" s="64"/>
      <c r="BK144" s="64"/>
      <c r="BL144" s="69"/>
      <c r="BM144" s="64"/>
      <c r="BN144" s="64"/>
      <c r="BO144" s="64"/>
      <c r="BP144" s="64"/>
      <c r="BQ144" s="64"/>
      <c r="BR144" s="64"/>
      <c r="BS144" s="69"/>
      <c r="BT144" s="64"/>
      <c r="BU144" s="70"/>
      <c r="BV144" s="66"/>
      <c r="BW144" s="64"/>
      <c r="BX144" s="66"/>
      <c r="BY144" s="66"/>
      <c r="BZ144" s="64"/>
      <c r="CA144" s="64"/>
      <c r="CB144" s="60"/>
      <c r="CC144" s="60"/>
      <c r="CD144" s="64"/>
      <c r="CE144" s="64"/>
      <c r="CF144" s="69"/>
      <c r="CG144" s="64"/>
    </row>
    <row r="145" spans="1:85" ht="46.5" outlineLevel="1" x14ac:dyDescent="0.35">
      <c r="A145" s="92" t="s">
        <v>291</v>
      </c>
      <c r="B145" s="88" t="s">
        <v>295</v>
      </c>
      <c r="C145" s="55" t="s">
        <v>71</v>
      </c>
      <c r="D145" s="77" t="s">
        <v>296</v>
      </c>
      <c r="E145" s="57" t="s">
        <v>65</v>
      </c>
      <c r="F145" s="86">
        <f t="shared" si="26"/>
        <v>485.74405999999999</v>
      </c>
      <c r="G145" s="59">
        <f t="shared" si="21"/>
        <v>173.43486999999999</v>
      </c>
      <c r="H145" s="60">
        <f t="shared" si="22"/>
        <v>312.30919</v>
      </c>
      <c r="I145" s="61"/>
      <c r="J145" s="60"/>
      <c r="K145" s="69"/>
      <c r="L145" s="64"/>
      <c r="M145" s="63"/>
      <c r="N145" s="64"/>
      <c r="O145" s="69"/>
      <c r="P145" s="64"/>
      <c r="Q145" s="59"/>
      <c r="R145" s="60"/>
      <c r="S145" s="64">
        <v>164.45732000000001</v>
      </c>
      <c r="T145" s="59"/>
      <c r="U145" s="60"/>
      <c r="V145" s="59">
        <v>173.43486999999999</v>
      </c>
      <c r="W145" s="60">
        <v>1.75187</v>
      </c>
      <c r="X145" s="59"/>
      <c r="Y145" s="60"/>
      <c r="Z145" s="69"/>
      <c r="AA145" s="66"/>
      <c r="AB145" s="63"/>
      <c r="AC145" s="64"/>
      <c r="AD145" s="69"/>
      <c r="AE145" s="64"/>
      <c r="AF145" s="69"/>
      <c r="AG145" s="64"/>
      <c r="AH145" s="59"/>
      <c r="AI145" s="60"/>
      <c r="AJ145" s="64"/>
      <c r="AK145" s="64"/>
      <c r="AL145" s="59"/>
      <c r="AM145" s="60"/>
      <c r="AN145" s="59"/>
      <c r="AO145" s="60"/>
      <c r="AP145" s="59"/>
      <c r="AQ145" s="60"/>
      <c r="AR145" s="69"/>
      <c r="AS145" s="64"/>
      <c r="AT145" s="60"/>
      <c r="AU145" s="64"/>
      <c r="AV145" s="64"/>
      <c r="AW145" s="64"/>
      <c r="AX145" s="64"/>
      <c r="AY145" s="64"/>
      <c r="AZ145" s="64"/>
      <c r="BA145" s="64"/>
      <c r="BB145" s="64"/>
      <c r="BC145" s="69"/>
      <c r="BD145" s="60"/>
      <c r="BE145" s="59"/>
      <c r="BF145" s="60"/>
      <c r="BG145" s="60"/>
      <c r="BH145" s="69"/>
      <c r="BI145" s="64"/>
      <c r="BJ145" s="64"/>
      <c r="BK145" s="64"/>
      <c r="BL145" s="69"/>
      <c r="BM145" s="64"/>
      <c r="BN145" s="64"/>
      <c r="BO145" s="64">
        <v>146.1</v>
      </c>
      <c r="BP145" s="64"/>
      <c r="BQ145" s="64"/>
      <c r="BR145" s="64"/>
      <c r="BS145" s="69"/>
      <c r="BT145" s="64"/>
      <c r="BU145" s="70"/>
      <c r="BV145" s="66"/>
      <c r="BW145" s="64"/>
      <c r="BX145" s="66"/>
      <c r="BY145" s="66"/>
      <c r="BZ145" s="64"/>
      <c r="CA145" s="64"/>
      <c r="CB145" s="60"/>
      <c r="CC145" s="60"/>
      <c r="CD145" s="64"/>
      <c r="CE145" s="64"/>
      <c r="CF145" s="69"/>
      <c r="CG145" s="64"/>
    </row>
    <row r="146" spans="1:85" ht="46.5" outlineLevel="1" x14ac:dyDescent="0.35">
      <c r="A146" s="92" t="s">
        <v>291</v>
      </c>
      <c r="B146" s="88" t="s">
        <v>297</v>
      </c>
      <c r="C146" s="55" t="s">
        <v>71</v>
      </c>
      <c r="D146" s="77">
        <v>244402910939</v>
      </c>
      <c r="E146" s="57" t="s">
        <v>65</v>
      </c>
      <c r="F146" s="86">
        <f t="shared" si="26"/>
        <v>11018.54999</v>
      </c>
      <c r="G146" s="59">
        <f t="shared" si="21"/>
        <v>2363.5394099999999</v>
      </c>
      <c r="H146" s="60">
        <f t="shared" si="22"/>
        <v>8655.0105800000001</v>
      </c>
      <c r="I146" s="61"/>
      <c r="J146" s="60"/>
      <c r="K146" s="69"/>
      <c r="L146" s="64"/>
      <c r="M146" s="63">
        <v>7.4755000000000003</v>
      </c>
      <c r="N146" s="64">
        <v>3.0533700000000001</v>
      </c>
      <c r="O146" s="69">
        <v>365.96186</v>
      </c>
      <c r="P146" s="64">
        <v>699.67913999999996</v>
      </c>
      <c r="Q146" s="59">
        <v>1330.73668</v>
      </c>
      <c r="R146" s="60">
        <v>2544.2233200000001</v>
      </c>
      <c r="S146" s="64">
        <v>1556.5940000000001</v>
      </c>
      <c r="T146" s="59"/>
      <c r="U146" s="60"/>
      <c r="V146" s="59"/>
      <c r="W146" s="60"/>
      <c r="X146" s="59"/>
      <c r="Y146" s="60"/>
      <c r="Z146" s="69"/>
      <c r="AA146" s="66"/>
      <c r="AB146" s="63">
        <v>659.36536999999998</v>
      </c>
      <c r="AC146" s="64">
        <v>1260.63463</v>
      </c>
      <c r="AD146" s="69"/>
      <c r="AE146" s="64"/>
      <c r="AF146" s="69"/>
      <c r="AG146" s="64"/>
      <c r="AH146" s="59"/>
      <c r="AI146" s="60"/>
      <c r="AJ146" s="64"/>
      <c r="AK146" s="64"/>
      <c r="AL146" s="59"/>
      <c r="AM146" s="60"/>
      <c r="AN146" s="59"/>
      <c r="AO146" s="60"/>
      <c r="AP146" s="59"/>
      <c r="AQ146" s="60"/>
      <c r="AR146" s="69"/>
      <c r="AS146" s="64"/>
      <c r="AT146" s="60"/>
      <c r="AU146" s="64"/>
      <c r="AV146" s="64"/>
      <c r="AW146" s="64"/>
      <c r="AX146" s="64"/>
      <c r="AY146" s="64"/>
      <c r="AZ146" s="64"/>
      <c r="BA146" s="64"/>
      <c r="BB146" s="64"/>
      <c r="BC146" s="69"/>
      <c r="BD146" s="60"/>
      <c r="BE146" s="59"/>
      <c r="BF146" s="60"/>
      <c r="BG146" s="60"/>
      <c r="BH146" s="69"/>
      <c r="BI146" s="64"/>
      <c r="BJ146" s="64"/>
      <c r="BK146" s="64"/>
      <c r="BL146" s="69"/>
      <c r="BM146" s="64"/>
      <c r="BN146" s="64"/>
      <c r="BO146" s="64"/>
      <c r="BP146" s="64"/>
      <c r="BQ146" s="60">
        <v>1567.65</v>
      </c>
      <c r="BR146" s="64"/>
      <c r="BS146" s="69"/>
      <c r="BT146" s="64"/>
      <c r="BU146" s="70"/>
      <c r="BV146" s="66"/>
      <c r="BW146" s="64"/>
      <c r="BX146" s="66"/>
      <c r="BY146" s="66"/>
      <c r="BZ146" s="64"/>
      <c r="CA146" s="64"/>
      <c r="CB146" s="60"/>
      <c r="CC146" s="60"/>
      <c r="CD146" s="64">
        <v>1023.17612</v>
      </c>
      <c r="CE146" s="64"/>
      <c r="CF146" s="69"/>
      <c r="CG146" s="64"/>
    </row>
    <row r="147" spans="1:85" ht="46.5" outlineLevel="1" x14ac:dyDescent="0.35">
      <c r="A147" s="92" t="s">
        <v>291</v>
      </c>
      <c r="B147" s="88" t="s">
        <v>298</v>
      </c>
      <c r="C147" s="55" t="s">
        <v>71</v>
      </c>
      <c r="D147" s="77">
        <v>244400444714</v>
      </c>
      <c r="E147" s="57" t="s">
        <v>65</v>
      </c>
      <c r="F147" s="86">
        <f t="shared" si="26"/>
        <v>1464.4963</v>
      </c>
      <c r="G147" s="59">
        <f t="shared" si="21"/>
        <v>1075.77214</v>
      </c>
      <c r="H147" s="60">
        <f t="shared" si="22"/>
        <v>388.72415999999998</v>
      </c>
      <c r="I147" s="61">
        <v>261.46284000000003</v>
      </c>
      <c r="J147" s="60">
        <v>106.79468</v>
      </c>
      <c r="K147" s="69">
        <v>135.15319</v>
      </c>
      <c r="L147" s="64">
        <v>55.203409999999998</v>
      </c>
      <c r="M147" s="63"/>
      <c r="N147" s="64"/>
      <c r="O147" s="69"/>
      <c r="P147" s="64"/>
      <c r="Q147" s="59"/>
      <c r="R147" s="60"/>
      <c r="S147" s="64">
        <v>219.86580000000001</v>
      </c>
      <c r="T147" s="59">
        <v>679.15611000000001</v>
      </c>
      <c r="U147" s="60">
        <v>6.8602699999999999</v>
      </c>
      <c r="V147" s="59"/>
      <c r="W147" s="60"/>
      <c r="X147" s="59"/>
      <c r="Y147" s="60"/>
      <c r="Z147" s="69"/>
      <c r="AA147" s="66"/>
      <c r="AB147" s="63"/>
      <c r="AC147" s="64"/>
      <c r="AD147" s="69"/>
      <c r="AE147" s="64"/>
      <c r="AF147" s="69"/>
      <c r="AG147" s="64"/>
      <c r="AH147" s="59"/>
      <c r="AI147" s="60"/>
      <c r="AJ147" s="64"/>
      <c r="AK147" s="64"/>
      <c r="AL147" s="59"/>
      <c r="AM147" s="60"/>
      <c r="AN147" s="59"/>
      <c r="AO147" s="60"/>
      <c r="AP147" s="59"/>
      <c r="AQ147" s="60"/>
      <c r="AR147" s="69"/>
      <c r="AS147" s="64"/>
      <c r="AT147" s="60"/>
      <c r="AU147" s="64"/>
      <c r="AV147" s="64"/>
      <c r="AW147" s="64"/>
      <c r="AX147" s="64"/>
      <c r="AY147" s="64"/>
      <c r="AZ147" s="64"/>
      <c r="BA147" s="64"/>
      <c r="BB147" s="64"/>
      <c r="BC147" s="69"/>
      <c r="BD147" s="60"/>
      <c r="BE147" s="59"/>
      <c r="BF147" s="60"/>
      <c r="BG147" s="60"/>
      <c r="BH147" s="69"/>
      <c r="BI147" s="64"/>
      <c r="BJ147" s="64"/>
      <c r="BK147" s="64"/>
      <c r="BL147" s="69"/>
      <c r="BM147" s="64"/>
      <c r="BN147" s="64"/>
      <c r="BO147" s="64"/>
      <c r="BP147" s="64"/>
      <c r="BQ147" s="64"/>
      <c r="BR147" s="64"/>
      <c r="BS147" s="69"/>
      <c r="BT147" s="64"/>
      <c r="BU147" s="70"/>
      <c r="BV147" s="66"/>
      <c r="BW147" s="64"/>
      <c r="BX147" s="66"/>
      <c r="BY147" s="66"/>
      <c r="BZ147" s="64"/>
      <c r="CA147" s="64"/>
      <c r="CB147" s="60"/>
      <c r="CC147" s="60"/>
      <c r="CD147" s="64"/>
      <c r="CE147" s="64"/>
      <c r="CF147" s="69"/>
      <c r="CG147" s="64"/>
    </row>
    <row r="148" spans="1:85" ht="46.5" outlineLevel="1" x14ac:dyDescent="0.35">
      <c r="A148" s="92" t="s">
        <v>291</v>
      </c>
      <c r="B148" s="88" t="s">
        <v>299</v>
      </c>
      <c r="C148" s="55" t="s">
        <v>71</v>
      </c>
      <c r="D148" s="77" t="s">
        <v>300</v>
      </c>
      <c r="E148" s="57" t="s">
        <v>65</v>
      </c>
      <c r="F148" s="86">
        <f t="shared" si="26"/>
        <v>15539.3559</v>
      </c>
      <c r="G148" s="59">
        <f t="shared" si="21"/>
        <v>9086.6293100000003</v>
      </c>
      <c r="H148" s="60">
        <f t="shared" si="22"/>
        <v>6452.7265900000002</v>
      </c>
      <c r="I148" s="61">
        <v>559.87760000000003</v>
      </c>
      <c r="J148" s="60">
        <v>228.6824</v>
      </c>
      <c r="K148" s="69">
        <v>1135.9303500000001</v>
      </c>
      <c r="L148" s="64">
        <v>463.97154999999998</v>
      </c>
      <c r="M148" s="63"/>
      <c r="N148" s="64"/>
      <c r="O148" s="69"/>
      <c r="P148" s="64"/>
      <c r="Q148" s="59"/>
      <c r="R148" s="60"/>
      <c r="S148" s="64">
        <v>1847.9196999999999</v>
      </c>
      <c r="T148" s="59">
        <v>5858.3716299999996</v>
      </c>
      <c r="U148" s="60">
        <v>59.176369999999999</v>
      </c>
      <c r="V148" s="59"/>
      <c r="W148" s="60"/>
      <c r="X148" s="59">
        <v>1532.44973</v>
      </c>
      <c r="Y148" s="60">
        <v>80.655249999999995</v>
      </c>
      <c r="Z148" s="69"/>
      <c r="AA148" s="66"/>
      <c r="AB148" s="63"/>
      <c r="AC148" s="64"/>
      <c r="AD148" s="69"/>
      <c r="AE148" s="64"/>
      <c r="AF148" s="69"/>
      <c r="AG148" s="64"/>
      <c r="AH148" s="59"/>
      <c r="AI148" s="60"/>
      <c r="AJ148" s="64"/>
      <c r="AK148" s="64"/>
      <c r="AL148" s="59"/>
      <c r="AM148" s="60"/>
      <c r="AN148" s="59"/>
      <c r="AO148" s="60"/>
      <c r="AP148" s="59"/>
      <c r="AQ148" s="60"/>
      <c r="AR148" s="69"/>
      <c r="AS148" s="64"/>
      <c r="AT148" s="60"/>
      <c r="AU148" s="64"/>
      <c r="AV148" s="64"/>
      <c r="AW148" s="64"/>
      <c r="AX148" s="64"/>
      <c r="AY148" s="64"/>
      <c r="AZ148" s="64"/>
      <c r="BA148" s="64"/>
      <c r="BB148" s="64"/>
      <c r="BC148" s="69"/>
      <c r="BD148" s="60"/>
      <c r="BE148" s="59"/>
      <c r="BF148" s="60"/>
      <c r="BG148" s="60"/>
      <c r="BH148" s="69"/>
      <c r="BI148" s="64"/>
      <c r="BJ148" s="64"/>
      <c r="BK148" s="64"/>
      <c r="BL148" s="69"/>
      <c r="BM148" s="64"/>
      <c r="BN148" s="64"/>
      <c r="BO148" s="64">
        <v>116.57167</v>
      </c>
      <c r="BP148" s="64"/>
      <c r="BQ148" s="60">
        <v>3655.7496500000002</v>
      </c>
      <c r="BR148" s="64"/>
      <c r="BS148" s="69"/>
      <c r="BT148" s="64"/>
      <c r="BU148" s="70"/>
      <c r="BV148" s="66"/>
      <c r="BW148" s="64"/>
      <c r="BX148" s="66"/>
      <c r="BY148" s="66"/>
      <c r="BZ148" s="64"/>
      <c r="CA148" s="64"/>
      <c r="CB148" s="60"/>
      <c r="CC148" s="60"/>
      <c r="CD148" s="64"/>
      <c r="CE148" s="64"/>
      <c r="CF148" s="69"/>
      <c r="CG148" s="64"/>
    </row>
    <row r="149" spans="1:85" ht="46.5" outlineLevel="1" x14ac:dyDescent="0.35">
      <c r="A149" s="92" t="s">
        <v>291</v>
      </c>
      <c r="B149" s="88" t="s">
        <v>301</v>
      </c>
      <c r="C149" s="55" t="s">
        <v>113</v>
      </c>
      <c r="D149" s="77" t="s">
        <v>302</v>
      </c>
      <c r="E149" s="57" t="s">
        <v>65</v>
      </c>
      <c r="F149" s="86">
        <f t="shared" si="26"/>
        <v>13437.730640000002</v>
      </c>
      <c r="G149" s="59">
        <f t="shared" si="21"/>
        <v>9950.5648200000014</v>
      </c>
      <c r="H149" s="60">
        <f t="shared" si="22"/>
        <v>3487.1658200000002</v>
      </c>
      <c r="I149" s="61">
        <v>833.08137999999997</v>
      </c>
      <c r="J149" s="60">
        <v>340.27267000000001</v>
      </c>
      <c r="K149" s="69">
        <v>559.38234</v>
      </c>
      <c r="L149" s="64">
        <v>228.48011</v>
      </c>
      <c r="M149" s="63">
        <v>26.380279999999999</v>
      </c>
      <c r="N149" s="64">
        <v>10.77505</v>
      </c>
      <c r="O149" s="69"/>
      <c r="P149" s="64"/>
      <c r="Q149" s="59"/>
      <c r="R149" s="60"/>
      <c r="S149" s="64">
        <v>727.65110000000004</v>
      </c>
      <c r="T149" s="59">
        <v>4573.7993100000003</v>
      </c>
      <c r="U149" s="60">
        <v>46.200690000000002</v>
      </c>
      <c r="V149" s="59">
        <v>1752.2801899999999</v>
      </c>
      <c r="W149" s="60">
        <v>17.699809999999999</v>
      </c>
      <c r="X149" s="59">
        <v>2205.6413200000002</v>
      </c>
      <c r="Y149" s="60">
        <v>116.08638999999999</v>
      </c>
      <c r="Z149" s="69"/>
      <c r="AA149" s="66"/>
      <c r="AB149" s="63"/>
      <c r="AC149" s="64"/>
      <c r="AD149" s="69"/>
      <c r="AE149" s="64"/>
      <c r="AF149" s="69"/>
      <c r="AG149" s="64"/>
      <c r="AH149" s="59"/>
      <c r="AI149" s="60"/>
      <c r="AJ149" s="64"/>
      <c r="AK149" s="64"/>
      <c r="AL149" s="59"/>
      <c r="AM149" s="60"/>
      <c r="AN149" s="59"/>
      <c r="AO149" s="60"/>
      <c r="AP149" s="59"/>
      <c r="AQ149" s="60"/>
      <c r="AR149" s="69"/>
      <c r="AS149" s="64"/>
      <c r="AT149" s="60"/>
      <c r="AU149" s="64"/>
      <c r="AV149" s="64"/>
      <c r="AW149" s="64"/>
      <c r="AX149" s="64"/>
      <c r="AY149" s="64"/>
      <c r="AZ149" s="64"/>
      <c r="BA149" s="64"/>
      <c r="BB149" s="64"/>
      <c r="BC149" s="69"/>
      <c r="BD149" s="60"/>
      <c r="BE149" s="59"/>
      <c r="BF149" s="60"/>
      <c r="BG149" s="60"/>
      <c r="BH149" s="69"/>
      <c r="BI149" s="64"/>
      <c r="BJ149" s="64"/>
      <c r="BK149" s="64"/>
      <c r="BL149" s="69"/>
      <c r="BM149" s="64"/>
      <c r="BN149" s="64"/>
      <c r="BO149" s="64">
        <v>2000</v>
      </c>
      <c r="BP149" s="64"/>
      <c r="BQ149" s="64"/>
      <c r="BR149" s="64"/>
      <c r="BS149" s="69"/>
      <c r="BT149" s="64"/>
      <c r="BU149" s="70"/>
      <c r="BV149" s="66"/>
      <c r="BW149" s="64"/>
      <c r="BX149" s="66"/>
      <c r="BY149" s="66"/>
      <c r="BZ149" s="64"/>
      <c r="CA149" s="64"/>
      <c r="CB149" s="60"/>
      <c r="CC149" s="60"/>
      <c r="CD149" s="64"/>
      <c r="CE149" s="64"/>
      <c r="CF149" s="69"/>
      <c r="CG149" s="64"/>
    </row>
    <row r="150" spans="1:85" outlineLevel="1" x14ac:dyDescent="0.35">
      <c r="A150" s="92" t="s">
        <v>291</v>
      </c>
      <c r="B150" s="107" t="s">
        <v>303</v>
      </c>
      <c r="C150" s="55" t="s">
        <v>113</v>
      </c>
      <c r="D150" s="77" t="s">
        <v>304</v>
      </c>
      <c r="E150" s="57" t="s">
        <v>65</v>
      </c>
      <c r="F150" s="86">
        <f t="shared" si="26"/>
        <v>6853.5527000000002</v>
      </c>
      <c r="G150" s="59">
        <f t="shared" si="21"/>
        <v>1909.6700100000003</v>
      </c>
      <c r="H150" s="60">
        <f t="shared" si="22"/>
        <v>4943.8826900000004</v>
      </c>
      <c r="I150" s="61">
        <v>559.87760000000003</v>
      </c>
      <c r="J150" s="60">
        <v>228.6824</v>
      </c>
      <c r="K150" s="69"/>
      <c r="L150" s="64"/>
      <c r="M150" s="63">
        <v>29.723230000000001</v>
      </c>
      <c r="N150" s="64">
        <v>12.140470000000001</v>
      </c>
      <c r="O150" s="69">
        <v>512.34659999999997</v>
      </c>
      <c r="P150" s="64">
        <v>979.55079999999998</v>
      </c>
      <c r="Q150" s="59"/>
      <c r="R150" s="60"/>
      <c r="S150" s="64">
        <v>2179.2316000000001</v>
      </c>
      <c r="T150" s="59"/>
      <c r="U150" s="60"/>
      <c r="V150" s="59"/>
      <c r="W150" s="60"/>
      <c r="X150" s="59"/>
      <c r="Y150" s="60"/>
      <c r="Z150" s="69"/>
      <c r="AA150" s="66"/>
      <c r="AB150" s="63">
        <v>807.72257999999999</v>
      </c>
      <c r="AC150" s="64">
        <v>1544.2774199999999</v>
      </c>
      <c r="AD150" s="69"/>
      <c r="AE150" s="64"/>
      <c r="AF150" s="69"/>
      <c r="AG150" s="64"/>
      <c r="AH150" s="59"/>
      <c r="AI150" s="60"/>
      <c r="AJ150" s="64"/>
      <c r="AK150" s="64"/>
      <c r="AL150" s="59"/>
      <c r="AM150" s="60"/>
      <c r="AN150" s="59"/>
      <c r="AO150" s="60"/>
      <c r="AP150" s="59"/>
      <c r="AQ150" s="60"/>
      <c r="AR150" s="69"/>
      <c r="AS150" s="64"/>
      <c r="AT150" s="60"/>
      <c r="AU150" s="64"/>
      <c r="AV150" s="64"/>
      <c r="AW150" s="64"/>
      <c r="AX150" s="64"/>
      <c r="AY150" s="64"/>
      <c r="AZ150" s="64"/>
      <c r="BA150" s="64"/>
      <c r="BB150" s="64"/>
      <c r="BC150" s="69"/>
      <c r="BD150" s="60"/>
      <c r="BE150" s="59"/>
      <c r="BF150" s="60"/>
      <c r="BG150" s="60"/>
      <c r="BH150" s="69"/>
      <c r="BI150" s="64"/>
      <c r="BJ150" s="64"/>
      <c r="BK150" s="64"/>
      <c r="BL150" s="69"/>
      <c r="BM150" s="64"/>
      <c r="BN150" s="64"/>
      <c r="BO150" s="64"/>
      <c r="BP150" s="64"/>
      <c r="BQ150" s="64"/>
      <c r="BR150" s="64"/>
      <c r="BS150" s="69"/>
      <c r="BT150" s="64"/>
      <c r="BU150" s="70"/>
      <c r="BV150" s="66"/>
      <c r="BW150" s="64"/>
      <c r="BX150" s="66"/>
      <c r="BY150" s="66"/>
      <c r="BZ150" s="64"/>
      <c r="CA150" s="64"/>
      <c r="CB150" s="60"/>
      <c r="CC150" s="60"/>
      <c r="CD150" s="64"/>
      <c r="CE150" s="64"/>
      <c r="CF150" s="69"/>
      <c r="CG150" s="64"/>
    </row>
    <row r="151" spans="1:85" s="78" customFormat="1" ht="22.5" x14ac:dyDescent="0.3">
      <c r="A151" s="105" t="s">
        <v>305</v>
      </c>
      <c r="B151" s="106"/>
      <c r="C151" s="97" t="s">
        <v>133</v>
      </c>
      <c r="D151" s="98"/>
      <c r="E151" s="98"/>
      <c r="F151" s="108">
        <f t="shared" ref="F151:AK151" si="27">SUBTOTAL(9,F143:F150)</f>
        <v>49790.201590000004</v>
      </c>
      <c r="G151" s="108">
        <f t="shared" si="27"/>
        <v>24817.0452</v>
      </c>
      <c r="H151" s="108">
        <f t="shared" si="27"/>
        <v>24973.156389999996</v>
      </c>
      <c r="I151" s="108">
        <f t="shared" si="27"/>
        <v>2214.2994200000003</v>
      </c>
      <c r="J151" s="108">
        <f t="shared" si="27"/>
        <v>904.43214999999998</v>
      </c>
      <c r="K151" s="108">
        <f t="shared" si="27"/>
        <v>2087.9005200000001</v>
      </c>
      <c r="L151" s="108">
        <f t="shared" si="27"/>
        <v>852.80442999999991</v>
      </c>
      <c r="M151" s="108">
        <f t="shared" si="27"/>
        <v>63.579009999999997</v>
      </c>
      <c r="N151" s="108">
        <f t="shared" si="27"/>
        <v>25.968890000000002</v>
      </c>
      <c r="O151" s="108">
        <f t="shared" si="27"/>
        <v>878.30845999999997</v>
      </c>
      <c r="P151" s="108">
        <f t="shared" si="27"/>
        <v>1679.2299399999999</v>
      </c>
      <c r="Q151" s="108">
        <f t="shared" si="27"/>
        <v>1330.73668</v>
      </c>
      <c r="R151" s="108">
        <f t="shared" si="27"/>
        <v>2544.2233200000001</v>
      </c>
      <c r="S151" s="108">
        <f t="shared" si="27"/>
        <v>7323.9075200000007</v>
      </c>
      <c r="T151" s="108">
        <f t="shared" si="27"/>
        <v>11111.32705</v>
      </c>
      <c r="U151" s="108">
        <f t="shared" si="27"/>
        <v>112.23733000000001</v>
      </c>
      <c r="V151" s="108">
        <f t="shared" si="27"/>
        <v>1925.71506</v>
      </c>
      <c r="W151" s="108">
        <f t="shared" si="27"/>
        <v>19.45168</v>
      </c>
      <c r="X151" s="108">
        <f t="shared" si="27"/>
        <v>3738.09105</v>
      </c>
      <c r="Y151" s="108">
        <f t="shared" si="27"/>
        <v>196.74163999999999</v>
      </c>
      <c r="Z151" s="108">
        <f t="shared" si="27"/>
        <v>0</v>
      </c>
      <c r="AA151" s="108">
        <f t="shared" si="27"/>
        <v>0</v>
      </c>
      <c r="AB151" s="108">
        <f t="shared" si="27"/>
        <v>1467.0879500000001</v>
      </c>
      <c r="AC151" s="108">
        <f t="shared" si="27"/>
        <v>2804.9120499999999</v>
      </c>
      <c r="AD151" s="108">
        <f t="shared" si="27"/>
        <v>0</v>
      </c>
      <c r="AE151" s="108">
        <f t="shared" si="27"/>
        <v>0</v>
      </c>
      <c r="AF151" s="108">
        <f t="shared" si="27"/>
        <v>0</v>
      </c>
      <c r="AG151" s="108">
        <f t="shared" si="27"/>
        <v>0</v>
      </c>
      <c r="AH151" s="108">
        <f t="shared" si="27"/>
        <v>0</v>
      </c>
      <c r="AI151" s="108">
        <f t="shared" si="27"/>
        <v>0</v>
      </c>
      <c r="AJ151" s="108">
        <f t="shared" si="27"/>
        <v>0</v>
      </c>
      <c r="AK151" s="108">
        <f t="shared" si="27"/>
        <v>0</v>
      </c>
      <c r="AL151" s="108">
        <f t="shared" ref="AL151:BQ151" si="28">SUBTOTAL(9,AL143:AL150)</f>
        <v>0</v>
      </c>
      <c r="AM151" s="108">
        <f t="shared" si="28"/>
        <v>0</v>
      </c>
      <c r="AN151" s="108">
        <f t="shared" si="28"/>
        <v>0</v>
      </c>
      <c r="AO151" s="108">
        <f t="shared" si="28"/>
        <v>0</v>
      </c>
      <c r="AP151" s="108">
        <f t="shared" si="28"/>
        <v>0</v>
      </c>
      <c r="AQ151" s="108">
        <f t="shared" si="28"/>
        <v>0</v>
      </c>
      <c r="AR151" s="108">
        <f t="shared" si="28"/>
        <v>0</v>
      </c>
      <c r="AS151" s="108">
        <f t="shared" si="28"/>
        <v>0</v>
      </c>
      <c r="AT151" s="108">
        <f t="shared" si="28"/>
        <v>0</v>
      </c>
      <c r="AU151" s="108">
        <f t="shared" si="28"/>
        <v>0</v>
      </c>
      <c r="AV151" s="108">
        <f t="shared" si="28"/>
        <v>0</v>
      </c>
      <c r="AW151" s="108">
        <f t="shared" si="28"/>
        <v>0</v>
      </c>
      <c r="AX151" s="108">
        <f t="shared" si="28"/>
        <v>0</v>
      </c>
      <c r="AY151" s="108">
        <f t="shared" si="28"/>
        <v>0</v>
      </c>
      <c r="AZ151" s="108">
        <f t="shared" si="28"/>
        <v>0</v>
      </c>
      <c r="BA151" s="108">
        <f t="shared" si="28"/>
        <v>0</v>
      </c>
      <c r="BB151" s="108">
        <f t="shared" si="28"/>
        <v>0</v>
      </c>
      <c r="BC151" s="108">
        <f t="shared" si="28"/>
        <v>0</v>
      </c>
      <c r="BD151" s="108">
        <f t="shared" si="28"/>
        <v>0</v>
      </c>
      <c r="BE151" s="108">
        <f t="shared" si="28"/>
        <v>0</v>
      </c>
      <c r="BF151" s="108">
        <f t="shared" si="28"/>
        <v>0</v>
      </c>
      <c r="BG151" s="108">
        <f t="shared" si="28"/>
        <v>0</v>
      </c>
      <c r="BH151" s="108">
        <f t="shared" si="28"/>
        <v>0</v>
      </c>
      <c r="BI151" s="108">
        <f t="shared" si="28"/>
        <v>0</v>
      </c>
      <c r="BJ151" s="108">
        <f t="shared" si="28"/>
        <v>0</v>
      </c>
      <c r="BK151" s="108">
        <f t="shared" si="28"/>
        <v>0</v>
      </c>
      <c r="BL151" s="108">
        <f>SUBTOTAL(9,BL143:BL150)</f>
        <v>0</v>
      </c>
      <c r="BM151" s="108">
        <f>SUBTOTAL(9,BM143:BM150)</f>
        <v>0</v>
      </c>
      <c r="BN151" s="108">
        <f t="shared" si="28"/>
        <v>0</v>
      </c>
      <c r="BO151" s="108">
        <f t="shared" si="28"/>
        <v>2262.6716700000002</v>
      </c>
      <c r="BP151" s="108">
        <f t="shared" si="28"/>
        <v>0</v>
      </c>
      <c r="BQ151" s="108">
        <f t="shared" si="28"/>
        <v>5223.3996500000003</v>
      </c>
      <c r="BR151" s="108">
        <f t="shared" ref="BR151:CG151" si="29">SUBTOTAL(9,BR143:BR150)</f>
        <v>0</v>
      </c>
      <c r="BS151" s="108">
        <f t="shared" si="29"/>
        <v>0</v>
      </c>
      <c r="BT151" s="108">
        <f t="shared" si="29"/>
        <v>0</v>
      </c>
      <c r="BU151" s="108">
        <f t="shared" si="29"/>
        <v>0</v>
      </c>
      <c r="BV151" s="108">
        <f t="shared" si="29"/>
        <v>0</v>
      </c>
      <c r="BW151" s="108">
        <f t="shared" si="29"/>
        <v>0</v>
      </c>
      <c r="BX151" s="108">
        <f t="shared" si="29"/>
        <v>0</v>
      </c>
      <c r="BY151" s="108">
        <f t="shared" si="29"/>
        <v>0</v>
      </c>
      <c r="BZ151" s="108">
        <f t="shared" si="29"/>
        <v>0</v>
      </c>
      <c r="CA151" s="108">
        <f t="shared" si="29"/>
        <v>0</v>
      </c>
      <c r="CB151" s="108">
        <f t="shared" si="29"/>
        <v>0</v>
      </c>
      <c r="CC151" s="108">
        <f t="shared" si="29"/>
        <v>0</v>
      </c>
      <c r="CD151" s="108">
        <f t="shared" si="29"/>
        <v>1023.17612</v>
      </c>
      <c r="CE151" s="108">
        <f t="shared" si="29"/>
        <v>0</v>
      </c>
      <c r="CF151" s="108">
        <f t="shared" si="29"/>
        <v>0</v>
      </c>
      <c r="CG151" s="108">
        <f t="shared" si="29"/>
        <v>0</v>
      </c>
    </row>
    <row r="152" spans="1:85" ht="93" outlineLevel="1" x14ac:dyDescent="0.35">
      <c r="A152" s="92" t="s">
        <v>306</v>
      </c>
      <c r="B152" s="71" t="s">
        <v>307</v>
      </c>
      <c r="C152" s="55" t="s">
        <v>64</v>
      </c>
      <c r="D152" s="77">
        <v>240800235154</v>
      </c>
      <c r="E152" s="57" t="s">
        <v>65</v>
      </c>
      <c r="F152" s="86">
        <f t="shared" ref="F152:F167" si="30">G152+H152</f>
        <v>383.78503999999998</v>
      </c>
      <c r="G152" s="59">
        <f t="shared" si="21"/>
        <v>243.40819999999999</v>
      </c>
      <c r="H152" s="60">
        <f t="shared" si="22"/>
        <v>140.37683999999999</v>
      </c>
      <c r="I152" s="61">
        <v>19.03584</v>
      </c>
      <c r="J152" s="60">
        <v>7.7751999999999999</v>
      </c>
      <c r="K152" s="69">
        <v>64.35866</v>
      </c>
      <c r="L152" s="64">
        <v>26.28734</v>
      </c>
      <c r="M152" s="63"/>
      <c r="N152" s="64"/>
      <c r="O152" s="69"/>
      <c r="P152" s="64"/>
      <c r="Q152" s="59"/>
      <c r="R152" s="60"/>
      <c r="S152" s="64">
        <v>104.69799999999999</v>
      </c>
      <c r="T152" s="59"/>
      <c r="U152" s="60"/>
      <c r="V152" s="59">
        <v>160.0137</v>
      </c>
      <c r="W152" s="60">
        <v>1.6163000000000001</v>
      </c>
      <c r="X152" s="59"/>
      <c r="Y152" s="60"/>
      <c r="Z152" s="69"/>
      <c r="AA152" s="66"/>
      <c r="AB152" s="63"/>
      <c r="AC152" s="64"/>
      <c r="AD152" s="69"/>
      <c r="AE152" s="64"/>
      <c r="AF152" s="69"/>
      <c r="AG152" s="64"/>
      <c r="AH152" s="59"/>
      <c r="AI152" s="60"/>
      <c r="AJ152" s="64"/>
      <c r="AK152" s="64"/>
      <c r="AL152" s="59"/>
      <c r="AM152" s="60"/>
      <c r="AN152" s="59"/>
      <c r="AO152" s="60"/>
      <c r="AP152" s="59"/>
      <c r="AQ152" s="60"/>
      <c r="AR152" s="69"/>
      <c r="AS152" s="64"/>
      <c r="AT152" s="60"/>
      <c r="AU152" s="64"/>
      <c r="AV152" s="64"/>
      <c r="AW152" s="64"/>
      <c r="AX152" s="64"/>
      <c r="AY152" s="64"/>
      <c r="AZ152" s="64"/>
      <c r="BA152" s="64"/>
      <c r="BB152" s="64"/>
      <c r="BC152" s="69"/>
      <c r="BD152" s="60"/>
      <c r="BE152" s="59"/>
      <c r="BF152" s="60"/>
      <c r="BG152" s="60"/>
      <c r="BH152" s="69"/>
      <c r="BI152" s="64"/>
      <c r="BJ152" s="64"/>
      <c r="BK152" s="64"/>
      <c r="BL152" s="69"/>
      <c r="BM152" s="64"/>
      <c r="BN152" s="64"/>
      <c r="BO152" s="64"/>
      <c r="BP152" s="64"/>
      <c r="BQ152" s="64"/>
      <c r="BR152" s="64"/>
      <c r="BS152" s="69"/>
      <c r="BT152" s="64"/>
      <c r="BU152" s="70"/>
      <c r="BV152" s="66"/>
      <c r="BW152" s="64"/>
      <c r="BX152" s="66"/>
      <c r="BY152" s="66"/>
      <c r="BZ152" s="64"/>
      <c r="CA152" s="64"/>
      <c r="CB152" s="60"/>
      <c r="CC152" s="60"/>
      <c r="CD152" s="64"/>
      <c r="CE152" s="64"/>
      <c r="CF152" s="69"/>
      <c r="CG152" s="64"/>
    </row>
    <row r="153" spans="1:85" ht="46.5" outlineLevel="1" x14ac:dyDescent="0.35">
      <c r="A153" s="92" t="s">
        <v>306</v>
      </c>
      <c r="B153" s="88" t="s">
        <v>308</v>
      </c>
      <c r="C153" s="109" t="s">
        <v>71</v>
      </c>
      <c r="D153" s="77">
        <v>240800790359</v>
      </c>
      <c r="E153" s="57" t="s">
        <v>65</v>
      </c>
      <c r="F153" s="86">
        <f t="shared" si="30"/>
        <v>314.67520000000002</v>
      </c>
      <c r="G153" s="59">
        <f t="shared" si="21"/>
        <v>0</v>
      </c>
      <c r="H153" s="60">
        <f t="shared" si="22"/>
        <v>314.67520000000002</v>
      </c>
      <c r="I153" s="61"/>
      <c r="J153" s="60"/>
      <c r="K153" s="69"/>
      <c r="L153" s="64"/>
      <c r="M153" s="63"/>
      <c r="N153" s="64"/>
      <c r="O153" s="69"/>
      <c r="P153" s="64"/>
      <c r="Q153" s="59"/>
      <c r="R153" s="60"/>
      <c r="S153" s="64"/>
      <c r="T153" s="59"/>
      <c r="U153" s="60"/>
      <c r="V153" s="59"/>
      <c r="W153" s="60"/>
      <c r="X153" s="59"/>
      <c r="Y153" s="60"/>
      <c r="Z153" s="69"/>
      <c r="AA153" s="66"/>
      <c r="AB153" s="63"/>
      <c r="AC153" s="64"/>
      <c r="AD153" s="69"/>
      <c r="AE153" s="64"/>
      <c r="AF153" s="69"/>
      <c r="AG153" s="64"/>
      <c r="AH153" s="59"/>
      <c r="AI153" s="60"/>
      <c r="AJ153" s="64">
        <v>314.67520000000002</v>
      </c>
      <c r="AK153" s="64"/>
      <c r="AL153" s="59"/>
      <c r="AM153" s="60"/>
      <c r="AN153" s="59"/>
      <c r="AO153" s="60"/>
      <c r="AP153" s="59"/>
      <c r="AQ153" s="60"/>
      <c r="AR153" s="69"/>
      <c r="AS153" s="64"/>
      <c r="AT153" s="60"/>
      <c r="AU153" s="64"/>
      <c r="AV153" s="64"/>
      <c r="AW153" s="64"/>
      <c r="AX153" s="64"/>
      <c r="AY153" s="64"/>
      <c r="AZ153" s="64"/>
      <c r="BA153" s="64"/>
      <c r="BB153" s="64"/>
      <c r="BC153" s="69"/>
      <c r="BD153" s="60"/>
      <c r="BE153" s="59"/>
      <c r="BF153" s="60"/>
      <c r="BG153" s="60"/>
      <c r="BH153" s="69"/>
      <c r="BI153" s="64"/>
      <c r="BJ153" s="64"/>
      <c r="BK153" s="64"/>
      <c r="BL153" s="69"/>
      <c r="BM153" s="64"/>
      <c r="BN153" s="64"/>
      <c r="BO153" s="64"/>
      <c r="BP153" s="64"/>
      <c r="BQ153" s="64"/>
      <c r="BR153" s="64"/>
      <c r="BS153" s="69"/>
      <c r="BT153" s="64"/>
      <c r="BU153" s="70"/>
      <c r="BV153" s="66"/>
      <c r="BW153" s="64"/>
      <c r="BX153" s="66"/>
      <c r="BY153" s="66"/>
      <c r="BZ153" s="64"/>
      <c r="CA153" s="64"/>
      <c r="CB153" s="60"/>
      <c r="CC153" s="60"/>
      <c r="CD153" s="64"/>
      <c r="CE153" s="64"/>
      <c r="CF153" s="69"/>
      <c r="CG153" s="64"/>
    </row>
    <row r="154" spans="1:85" ht="46.5" outlineLevel="1" x14ac:dyDescent="0.35">
      <c r="A154" s="92" t="s">
        <v>306</v>
      </c>
      <c r="B154" s="88" t="s">
        <v>309</v>
      </c>
      <c r="C154" s="55" t="s">
        <v>71</v>
      </c>
      <c r="D154" s="77" t="s">
        <v>310</v>
      </c>
      <c r="E154" s="57" t="s">
        <v>65</v>
      </c>
      <c r="F154" s="86">
        <f t="shared" si="30"/>
        <v>5821.2823000000008</v>
      </c>
      <c r="G154" s="59">
        <f t="shared" si="21"/>
        <v>360.4085</v>
      </c>
      <c r="H154" s="60">
        <f t="shared" si="22"/>
        <v>5460.8738000000003</v>
      </c>
      <c r="I154" s="61"/>
      <c r="J154" s="60"/>
      <c r="K154" s="69">
        <v>360.4085</v>
      </c>
      <c r="L154" s="64">
        <v>147.20910000000001</v>
      </c>
      <c r="M154" s="63"/>
      <c r="N154" s="64"/>
      <c r="O154" s="69"/>
      <c r="P154" s="64"/>
      <c r="Q154" s="59"/>
      <c r="R154" s="60"/>
      <c r="S154" s="64">
        <v>646.15920000000006</v>
      </c>
      <c r="T154" s="59"/>
      <c r="U154" s="60"/>
      <c r="V154" s="59"/>
      <c r="W154" s="60"/>
      <c r="X154" s="59"/>
      <c r="Y154" s="60"/>
      <c r="Z154" s="69"/>
      <c r="AA154" s="66"/>
      <c r="AB154" s="63"/>
      <c r="AC154" s="64"/>
      <c r="AD154" s="69"/>
      <c r="AE154" s="64"/>
      <c r="AF154" s="69"/>
      <c r="AG154" s="64"/>
      <c r="AH154" s="59"/>
      <c r="AI154" s="60"/>
      <c r="AJ154" s="64">
        <v>350</v>
      </c>
      <c r="AK154" s="64"/>
      <c r="AL154" s="59"/>
      <c r="AM154" s="60"/>
      <c r="AN154" s="59"/>
      <c r="AO154" s="60"/>
      <c r="AP154" s="59"/>
      <c r="AQ154" s="60"/>
      <c r="AR154" s="69"/>
      <c r="AS154" s="64"/>
      <c r="AT154" s="60"/>
      <c r="AU154" s="64"/>
      <c r="AV154" s="64"/>
      <c r="AW154" s="64"/>
      <c r="AX154" s="64"/>
      <c r="AY154" s="64"/>
      <c r="AZ154" s="64"/>
      <c r="BA154" s="64"/>
      <c r="BB154" s="64"/>
      <c r="BC154" s="69"/>
      <c r="BD154" s="60"/>
      <c r="BE154" s="59"/>
      <c r="BF154" s="60"/>
      <c r="BG154" s="60"/>
      <c r="BH154" s="69"/>
      <c r="BI154" s="64"/>
      <c r="BJ154" s="64"/>
      <c r="BK154" s="64"/>
      <c r="BL154" s="69"/>
      <c r="BM154" s="64"/>
      <c r="BN154" s="64"/>
      <c r="BO154" s="64">
        <v>750.50549999999998</v>
      </c>
      <c r="BP154" s="64"/>
      <c r="BQ154" s="60">
        <v>3567</v>
      </c>
      <c r="BR154" s="64"/>
      <c r="BS154" s="69"/>
      <c r="BT154" s="64"/>
      <c r="BU154" s="70"/>
      <c r="BV154" s="66"/>
      <c r="BW154" s="64"/>
      <c r="BX154" s="66"/>
      <c r="BY154" s="66"/>
      <c r="BZ154" s="64"/>
      <c r="CA154" s="64"/>
      <c r="CB154" s="60"/>
      <c r="CC154" s="60"/>
      <c r="CD154" s="64"/>
      <c r="CE154" s="64"/>
      <c r="CF154" s="69"/>
      <c r="CG154" s="64"/>
    </row>
    <row r="155" spans="1:85" ht="46.5" outlineLevel="1" x14ac:dyDescent="0.35">
      <c r="A155" s="92" t="s">
        <v>306</v>
      </c>
      <c r="B155" s="54" t="s">
        <v>311</v>
      </c>
      <c r="C155" s="55" t="s">
        <v>71</v>
      </c>
      <c r="D155" s="77" t="s">
        <v>312</v>
      </c>
      <c r="E155" s="57" t="s">
        <v>65</v>
      </c>
      <c r="F155" s="86">
        <f t="shared" si="30"/>
        <v>195.34399999999999</v>
      </c>
      <c r="G155" s="59">
        <f t="shared" si="21"/>
        <v>64.35866</v>
      </c>
      <c r="H155" s="60">
        <f t="shared" si="22"/>
        <v>130.98534000000001</v>
      </c>
      <c r="I155" s="61"/>
      <c r="J155" s="60"/>
      <c r="K155" s="69">
        <v>64.35866</v>
      </c>
      <c r="L155" s="64">
        <v>26.28734</v>
      </c>
      <c r="M155" s="63"/>
      <c r="N155" s="64"/>
      <c r="O155" s="69"/>
      <c r="P155" s="64"/>
      <c r="Q155" s="59"/>
      <c r="R155" s="60"/>
      <c r="S155" s="64">
        <v>104.69799999999999</v>
      </c>
      <c r="T155" s="59"/>
      <c r="U155" s="60"/>
      <c r="V155" s="59"/>
      <c r="W155" s="60"/>
      <c r="X155" s="59"/>
      <c r="Y155" s="60"/>
      <c r="Z155" s="69"/>
      <c r="AA155" s="66"/>
      <c r="AB155" s="63"/>
      <c r="AC155" s="64"/>
      <c r="AD155" s="69"/>
      <c r="AE155" s="64"/>
      <c r="AF155" s="69"/>
      <c r="AG155" s="64"/>
      <c r="AH155" s="59"/>
      <c r="AI155" s="60"/>
      <c r="AJ155" s="64"/>
      <c r="AK155" s="64"/>
      <c r="AL155" s="59"/>
      <c r="AM155" s="60"/>
      <c r="AN155" s="59"/>
      <c r="AO155" s="60"/>
      <c r="AP155" s="59"/>
      <c r="AQ155" s="60"/>
      <c r="AR155" s="69"/>
      <c r="AS155" s="64"/>
      <c r="AT155" s="60"/>
      <c r="AU155" s="64"/>
      <c r="AV155" s="64"/>
      <c r="AW155" s="64"/>
      <c r="AX155" s="64"/>
      <c r="AY155" s="64"/>
      <c r="AZ155" s="64"/>
      <c r="BA155" s="64"/>
      <c r="BB155" s="64"/>
      <c r="BC155" s="69"/>
      <c r="BD155" s="60"/>
      <c r="BE155" s="59"/>
      <c r="BF155" s="60"/>
      <c r="BG155" s="60"/>
      <c r="BH155" s="69"/>
      <c r="BI155" s="64"/>
      <c r="BJ155" s="64"/>
      <c r="BK155" s="64"/>
      <c r="BL155" s="69"/>
      <c r="BM155" s="64"/>
      <c r="BN155" s="64"/>
      <c r="BO155" s="64"/>
      <c r="BP155" s="64"/>
      <c r="BQ155" s="64"/>
      <c r="BR155" s="64"/>
      <c r="BS155" s="69"/>
      <c r="BT155" s="64"/>
      <c r="BU155" s="70"/>
      <c r="BV155" s="66"/>
      <c r="BW155" s="64"/>
      <c r="BX155" s="66"/>
      <c r="BY155" s="66"/>
      <c r="BZ155" s="64"/>
      <c r="CA155" s="64"/>
      <c r="CB155" s="60"/>
      <c r="CC155" s="60"/>
      <c r="CD155" s="64"/>
      <c r="CE155" s="64"/>
      <c r="CF155" s="69"/>
      <c r="CG155" s="64"/>
    </row>
    <row r="156" spans="1:85" ht="46.5" outlineLevel="1" x14ac:dyDescent="0.35">
      <c r="A156" s="92" t="s">
        <v>306</v>
      </c>
      <c r="B156" s="88" t="s">
        <v>313</v>
      </c>
      <c r="C156" s="55" t="s">
        <v>71</v>
      </c>
      <c r="D156" s="77" t="s">
        <v>314</v>
      </c>
      <c r="E156" s="57" t="s">
        <v>65</v>
      </c>
      <c r="F156" s="86">
        <f t="shared" si="30"/>
        <v>13329.171630000001</v>
      </c>
      <c r="G156" s="59">
        <f t="shared" si="21"/>
        <v>3769.6591900000003</v>
      </c>
      <c r="H156" s="60">
        <f t="shared" si="22"/>
        <v>9559.5124400000004</v>
      </c>
      <c r="I156" s="61"/>
      <c r="J156" s="60"/>
      <c r="K156" s="69">
        <v>434.42095</v>
      </c>
      <c r="L156" s="64">
        <v>177.43955</v>
      </c>
      <c r="M156" s="63"/>
      <c r="N156" s="64"/>
      <c r="O156" s="69">
        <v>21.957709999999999</v>
      </c>
      <c r="P156" s="64">
        <v>41.98075</v>
      </c>
      <c r="Q156" s="59">
        <v>53.229469999999999</v>
      </c>
      <c r="R156" s="60">
        <v>101.76893</v>
      </c>
      <c r="S156" s="64">
        <v>1467.4913899999999</v>
      </c>
      <c r="T156" s="59">
        <v>1656.33905</v>
      </c>
      <c r="U156" s="60">
        <v>16.73095</v>
      </c>
      <c r="V156" s="59">
        <v>1047.37248</v>
      </c>
      <c r="W156" s="60">
        <v>10.57952</v>
      </c>
      <c r="X156" s="59"/>
      <c r="Y156" s="60"/>
      <c r="Z156" s="69"/>
      <c r="AA156" s="66"/>
      <c r="AB156" s="63">
        <v>556.33952999999997</v>
      </c>
      <c r="AC156" s="64">
        <v>1063.66047</v>
      </c>
      <c r="AD156" s="69"/>
      <c r="AE156" s="64"/>
      <c r="AF156" s="69"/>
      <c r="AG156" s="64"/>
      <c r="AH156" s="59"/>
      <c r="AI156" s="60"/>
      <c r="AJ156" s="64"/>
      <c r="AK156" s="64"/>
      <c r="AL156" s="59"/>
      <c r="AM156" s="60"/>
      <c r="AN156" s="59"/>
      <c r="AO156" s="60"/>
      <c r="AP156" s="59"/>
      <c r="AQ156" s="60"/>
      <c r="AR156" s="69"/>
      <c r="AS156" s="64"/>
      <c r="AT156" s="60"/>
      <c r="AU156" s="64"/>
      <c r="AV156" s="64"/>
      <c r="AW156" s="64"/>
      <c r="AX156" s="64"/>
      <c r="AY156" s="64"/>
      <c r="AZ156" s="64"/>
      <c r="BA156" s="64"/>
      <c r="BB156" s="64"/>
      <c r="BC156" s="69"/>
      <c r="BD156" s="60"/>
      <c r="BE156" s="59"/>
      <c r="BF156" s="60"/>
      <c r="BG156" s="60"/>
      <c r="BH156" s="69"/>
      <c r="BI156" s="64"/>
      <c r="BJ156" s="64"/>
      <c r="BK156" s="64"/>
      <c r="BL156" s="69"/>
      <c r="BM156" s="64"/>
      <c r="BN156" s="64"/>
      <c r="BO156" s="64"/>
      <c r="BP156" s="64"/>
      <c r="BQ156" s="60">
        <v>6679.8608800000002</v>
      </c>
      <c r="BR156" s="64"/>
      <c r="BS156" s="69"/>
      <c r="BT156" s="64"/>
      <c r="BU156" s="70"/>
      <c r="BV156" s="66"/>
      <c r="BW156" s="64"/>
      <c r="BX156" s="66"/>
      <c r="BY156" s="66"/>
      <c r="BZ156" s="64"/>
      <c r="CA156" s="64"/>
      <c r="CB156" s="60"/>
      <c r="CC156" s="60"/>
      <c r="CD156" s="64"/>
      <c r="CE156" s="64"/>
      <c r="CF156" s="69"/>
      <c r="CG156" s="64"/>
    </row>
    <row r="157" spans="1:85" ht="46.5" outlineLevel="1" x14ac:dyDescent="0.35">
      <c r="A157" s="92" t="s">
        <v>306</v>
      </c>
      <c r="B157" s="88" t="s">
        <v>319</v>
      </c>
      <c r="C157" s="55" t="s">
        <v>71</v>
      </c>
      <c r="D157" s="77">
        <v>240801617300</v>
      </c>
      <c r="E157" s="57" t="s">
        <v>65</v>
      </c>
      <c r="F157" s="86">
        <f t="shared" si="30"/>
        <v>96.848420000000004</v>
      </c>
      <c r="G157" s="59">
        <f t="shared" si="21"/>
        <v>0</v>
      </c>
      <c r="H157" s="60">
        <f t="shared" si="22"/>
        <v>96.848420000000004</v>
      </c>
      <c r="I157" s="61"/>
      <c r="J157" s="60"/>
      <c r="K157" s="69"/>
      <c r="L157" s="64"/>
      <c r="M157" s="63"/>
      <c r="N157" s="64"/>
      <c r="O157" s="69"/>
      <c r="P157" s="64"/>
      <c r="Q157" s="59"/>
      <c r="R157" s="60"/>
      <c r="S157" s="64"/>
      <c r="T157" s="59"/>
      <c r="U157" s="60"/>
      <c r="V157" s="59"/>
      <c r="W157" s="60"/>
      <c r="X157" s="59"/>
      <c r="Y157" s="60"/>
      <c r="Z157" s="69"/>
      <c r="AA157" s="66"/>
      <c r="AB157" s="63"/>
      <c r="AC157" s="64"/>
      <c r="AD157" s="69"/>
      <c r="AE157" s="64"/>
      <c r="AF157" s="69"/>
      <c r="AG157" s="64"/>
      <c r="AH157" s="59"/>
      <c r="AI157" s="60"/>
      <c r="AJ157" s="64">
        <v>96.848420000000004</v>
      </c>
      <c r="AK157" s="64"/>
      <c r="AL157" s="59"/>
      <c r="AM157" s="60"/>
      <c r="AN157" s="59"/>
      <c r="AO157" s="60"/>
      <c r="AP157" s="59"/>
      <c r="AQ157" s="60"/>
      <c r="AR157" s="69"/>
      <c r="AS157" s="64"/>
      <c r="AT157" s="60"/>
      <c r="AU157" s="64"/>
      <c r="AV157" s="64"/>
      <c r="AW157" s="64"/>
      <c r="AX157" s="64"/>
      <c r="AY157" s="64"/>
      <c r="AZ157" s="64"/>
      <c r="BA157" s="64"/>
      <c r="BB157" s="64"/>
      <c r="BC157" s="69"/>
      <c r="BD157" s="60"/>
      <c r="BE157" s="59"/>
      <c r="BF157" s="60"/>
      <c r="BG157" s="60"/>
      <c r="BH157" s="69"/>
      <c r="BI157" s="64"/>
      <c r="BJ157" s="64"/>
      <c r="BK157" s="64"/>
      <c r="BL157" s="69"/>
      <c r="BM157" s="64"/>
      <c r="BN157" s="64"/>
      <c r="BO157" s="64"/>
      <c r="BP157" s="64"/>
      <c r="BQ157" s="64"/>
      <c r="BR157" s="64"/>
      <c r="BS157" s="69"/>
      <c r="BT157" s="64"/>
      <c r="BU157" s="70"/>
      <c r="BV157" s="66"/>
      <c r="BW157" s="64"/>
      <c r="BX157" s="66"/>
      <c r="BY157" s="66"/>
      <c r="BZ157" s="64"/>
      <c r="CA157" s="64"/>
      <c r="CB157" s="60"/>
      <c r="CC157" s="60"/>
      <c r="CD157" s="64"/>
      <c r="CE157" s="64"/>
      <c r="CF157" s="69"/>
      <c r="CG157" s="64"/>
    </row>
    <row r="158" spans="1:85" ht="46.5" outlineLevel="1" x14ac:dyDescent="0.35">
      <c r="A158" s="92" t="s">
        <v>306</v>
      </c>
      <c r="B158" s="88" t="s">
        <v>315</v>
      </c>
      <c r="C158" s="55" t="s">
        <v>71</v>
      </c>
      <c r="D158" s="77" t="s">
        <v>316</v>
      </c>
      <c r="E158" s="57" t="s">
        <v>65</v>
      </c>
      <c r="F158" s="86">
        <f t="shared" si="30"/>
        <v>1059.6153400000001</v>
      </c>
      <c r="G158" s="59">
        <f t="shared" si="21"/>
        <v>0</v>
      </c>
      <c r="H158" s="60">
        <f t="shared" si="22"/>
        <v>1059.6153400000001</v>
      </c>
      <c r="I158" s="61"/>
      <c r="J158" s="60"/>
      <c r="K158" s="69"/>
      <c r="L158" s="64"/>
      <c r="M158" s="63"/>
      <c r="N158" s="64"/>
      <c r="O158" s="69"/>
      <c r="P158" s="64"/>
      <c r="Q158" s="59"/>
      <c r="R158" s="60"/>
      <c r="S158" s="64">
        <v>315.01533999999998</v>
      </c>
      <c r="T158" s="59"/>
      <c r="U158" s="60"/>
      <c r="V158" s="59"/>
      <c r="W158" s="60"/>
      <c r="X158" s="59"/>
      <c r="Y158" s="60"/>
      <c r="Z158" s="69"/>
      <c r="AA158" s="66"/>
      <c r="AB158" s="63"/>
      <c r="AC158" s="64"/>
      <c r="AD158" s="69"/>
      <c r="AE158" s="64"/>
      <c r="AF158" s="69"/>
      <c r="AG158" s="64"/>
      <c r="AH158" s="59"/>
      <c r="AI158" s="60"/>
      <c r="AJ158" s="64"/>
      <c r="AK158" s="64"/>
      <c r="AL158" s="59"/>
      <c r="AM158" s="60"/>
      <c r="AN158" s="59"/>
      <c r="AO158" s="60"/>
      <c r="AP158" s="59"/>
      <c r="AQ158" s="60"/>
      <c r="AR158" s="69"/>
      <c r="AS158" s="64"/>
      <c r="AT158" s="60"/>
      <c r="AU158" s="64"/>
      <c r="AV158" s="64"/>
      <c r="AW158" s="64"/>
      <c r="AX158" s="64"/>
      <c r="AY158" s="64"/>
      <c r="AZ158" s="64"/>
      <c r="BA158" s="64"/>
      <c r="BB158" s="64"/>
      <c r="BC158" s="69"/>
      <c r="BD158" s="60"/>
      <c r="BE158" s="59"/>
      <c r="BF158" s="60"/>
      <c r="BG158" s="60"/>
      <c r="BH158" s="69"/>
      <c r="BI158" s="64"/>
      <c r="BJ158" s="64"/>
      <c r="BK158" s="64"/>
      <c r="BL158" s="69"/>
      <c r="BM158" s="64"/>
      <c r="BN158" s="64"/>
      <c r="BO158" s="64"/>
      <c r="BP158" s="64"/>
      <c r="BQ158" s="60">
        <v>744.6</v>
      </c>
      <c r="BR158" s="64"/>
      <c r="BS158" s="69"/>
      <c r="BT158" s="64"/>
      <c r="BU158" s="70"/>
      <c r="BV158" s="66"/>
      <c r="BW158" s="64"/>
      <c r="BX158" s="66"/>
      <c r="BY158" s="66"/>
      <c r="BZ158" s="64"/>
      <c r="CA158" s="64"/>
      <c r="CB158" s="60"/>
      <c r="CC158" s="60"/>
      <c r="CD158" s="64"/>
      <c r="CE158" s="64"/>
      <c r="CF158" s="69"/>
      <c r="CG158" s="64"/>
    </row>
    <row r="159" spans="1:85" ht="46.5" outlineLevel="1" x14ac:dyDescent="0.35">
      <c r="A159" s="92" t="s">
        <v>306</v>
      </c>
      <c r="B159" s="88" t="s">
        <v>317</v>
      </c>
      <c r="C159" s="55" t="s">
        <v>71</v>
      </c>
      <c r="D159" s="77" t="s">
        <v>318</v>
      </c>
      <c r="E159" s="57" t="s">
        <v>65</v>
      </c>
      <c r="F159" s="86">
        <f t="shared" si="30"/>
        <v>2361.3857699999999</v>
      </c>
      <c r="G159" s="59">
        <f t="shared" si="21"/>
        <v>201.83958000000001</v>
      </c>
      <c r="H159" s="60">
        <f t="shared" si="22"/>
        <v>2159.54619</v>
      </c>
      <c r="I159" s="61"/>
      <c r="J159" s="60"/>
      <c r="K159" s="69">
        <v>144.80698000000001</v>
      </c>
      <c r="L159" s="64">
        <v>59.146520000000002</v>
      </c>
      <c r="M159" s="63"/>
      <c r="N159" s="64"/>
      <c r="O159" s="69"/>
      <c r="P159" s="64"/>
      <c r="Q159" s="59"/>
      <c r="R159" s="60"/>
      <c r="S159" s="64">
        <v>358.79271999999997</v>
      </c>
      <c r="T159" s="59"/>
      <c r="U159" s="60"/>
      <c r="V159" s="59"/>
      <c r="W159" s="60"/>
      <c r="X159" s="59"/>
      <c r="Y159" s="60"/>
      <c r="Z159" s="69"/>
      <c r="AA159" s="66"/>
      <c r="AB159" s="63"/>
      <c r="AC159" s="64"/>
      <c r="AD159" s="69"/>
      <c r="AE159" s="64"/>
      <c r="AF159" s="69"/>
      <c r="AG159" s="64"/>
      <c r="AH159" s="69">
        <v>57.032600000000002</v>
      </c>
      <c r="AI159" s="73">
        <v>23.295010000000001</v>
      </c>
      <c r="AJ159" s="64">
        <v>497.28194000000002</v>
      </c>
      <c r="AK159" s="64"/>
      <c r="AL159" s="59"/>
      <c r="AM159" s="60"/>
      <c r="AN159" s="59"/>
      <c r="AO159" s="60"/>
      <c r="AP159" s="59"/>
      <c r="AQ159" s="60"/>
      <c r="AR159" s="69"/>
      <c r="AS159" s="64"/>
      <c r="AT159" s="60"/>
      <c r="AU159" s="64"/>
      <c r="AV159" s="64"/>
      <c r="AW159" s="64"/>
      <c r="AX159" s="64"/>
      <c r="AY159" s="64"/>
      <c r="AZ159" s="64"/>
      <c r="BA159" s="64"/>
      <c r="BB159" s="64"/>
      <c r="BC159" s="69"/>
      <c r="BD159" s="60"/>
      <c r="BE159" s="59"/>
      <c r="BF159" s="60"/>
      <c r="BG159" s="60"/>
      <c r="BH159" s="69"/>
      <c r="BI159" s="64"/>
      <c r="BJ159" s="64"/>
      <c r="BK159" s="64"/>
      <c r="BL159" s="69"/>
      <c r="BM159" s="64"/>
      <c r="BN159" s="64"/>
      <c r="BO159" s="64"/>
      <c r="BP159" s="64"/>
      <c r="BQ159" s="60">
        <v>1221.03</v>
      </c>
      <c r="BR159" s="64"/>
      <c r="BS159" s="69"/>
      <c r="BT159" s="64"/>
      <c r="BU159" s="70"/>
      <c r="BV159" s="66"/>
      <c r="BW159" s="64"/>
      <c r="BX159" s="66"/>
      <c r="BY159" s="66"/>
      <c r="BZ159" s="64"/>
      <c r="CA159" s="64"/>
      <c r="CB159" s="60"/>
      <c r="CC159" s="60"/>
      <c r="CD159" s="64"/>
      <c r="CE159" s="64"/>
      <c r="CF159" s="69"/>
      <c r="CG159" s="64"/>
    </row>
    <row r="160" spans="1:85" ht="46.5" outlineLevel="1" x14ac:dyDescent="0.35">
      <c r="A160" s="92" t="s">
        <v>306</v>
      </c>
      <c r="B160" s="71" t="s">
        <v>320</v>
      </c>
      <c r="C160" s="55" t="s">
        <v>71</v>
      </c>
      <c r="D160" s="77">
        <v>240801200500</v>
      </c>
      <c r="E160" s="57" t="s">
        <v>65</v>
      </c>
      <c r="F160" s="86">
        <f t="shared" si="30"/>
        <v>1306.72</v>
      </c>
      <c r="G160" s="59">
        <f t="shared" si="21"/>
        <v>321.79329999999999</v>
      </c>
      <c r="H160" s="60">
        <f t="shared" si="22"/>
        <v>984.92669999999998</v>
      </c>
      <c r="I160" s="61"/>
      <c r="J160" s="60"/>
      <c r="K160" s="59">
        <v>321.79329999999999</v>
      </c>
      <c r="L160" s="60">
        <v>131.4367</v>
      </c>
      <c r="M160" s="61"/>
      <c r="N160" s="60"/>
      <c r="O160" s="59"/>
      <c r="P160" s="60"/>
      <c r="Q160" s="59"/>
      <c r="R160" s="60"/>
      <c r="S160" s="60">
        <v>523.49</v>
      </c>
      <c r="T160" s="59"/>
      <c r="U160" s="60"/>
      <c r="V160" s="59"/>
      <c r="W160" s="60"/>
      <c r="X160" s="59"/>
      <c r="Y160" s="60"/>
      <c r="Z160" s="69"/>
      <c r="AA160" s="66"/>
      <c r="AB160" s="63"/>
      <c r="AC160" s="64"/>
      <c r="AD160" s="69"/>
      <c r="AE160" s="64"/>
      <c r="AF160" s="69"/>
      <c r="AG160" s="64"/>
      <c r="AH160" s="59"/>
      <c r="AI160" s="60"/>
      <c r="AJ160" s="64"/>
      <c r="AK160" s="64"/>
      <c r="AL160" s="59"/>
      <c r="AM160" s="60"/>
      <c r="AN160" s="59"/>
      <c r="AO160" s="60"/>
      <c r="AP160" s="59"/>
      <c r="AQ160" s="60"/>
      <c r="AR160" s="69"/>
      <c r="AS160" s="64"/>
      <c r="AT160" s="60"/>
      <c r="AU160" s="64"/>
      <c r="AV160" s="64"/>
      <c r="AW160" s="64"/>
      <c r="AX160" s="64"/>
      <c r="AY160" s="64"/>
      <c r="AZ160" s="64"/>
      <c r="BA160" s="64"/>
      <c r="BB160" s="64"/>
      <c r="BC160" s="69"/>
      <c r="BD160" s="60"/>
      <c r="BE160" s="59"/>
      <c r="BF160" s="60"/>
      <c r="BG160" s="60"/>
      <c r="BH160" s="69"/>
      <c r="BI160" s="64"/>
      <c r="BJ160" s="64"/>
      <c r="BK160" s="64"/>
      <c r="BL160" s="69"/>
      <c r="BM160" s="64"/>
      <c r="BN160" s="64"/>
      <c r="BO160" s="64"/>
      <c r="BP160" s="64"/>
      <c r="BQ160" s="64">
        <v>330</v>
      </c>
      <c r="BR160" s="64"/>
      <c r="BS160" s="69"/>
      <c r="BT160" s="64"/>
      <c r="BU160" s="70"/>
      <c r="BV160" s="66"/>
      <c r="BW160" s="64"/>
      <c r="BX160" s="66"/>
      <c r="BY160" s="66"/>
      <c r="BZ160" s="64"/>
      <c r="CA160" s="64"/>
      <c r="CB160" s="60"/>
      <c r="CC160" s="60"/>
      <c r="CD160" s="64"/>
      <c r="CE160" s="64"/>
      <c r="CF160" s="69"/>
      <c r="CG160" s="64"/>
    </row>
    <row r="161" spans="1:85" ht="69.75" outlineLevel="1" x14ac:dyDescent="0.35">
      <c r="A161" s="53" t="s">
        <v>321</v>
      </c>
      <c r="B161" s="88" t="s">
        <v>322</v>
      </c>
      <c r="C161" s="55" t="s">
        <v>71</v>
      </c>
      <c r="D161" s="77">
        <v>246605348660</v>
      </c>
      <c r="E161" s="57" t="s">
        <v>65</v>
      </c>
      <c r="F161" s="86">
        <f t="shared" si="30"/>
        <v>3942.1539199999997</v>
      </c>
      <c r="G161" s="59">
        <f t="shared" si="21"/>
        <v>2498.2383799999998</v>
      </c>
      <c r="H161" s="60">
        <f t="shared" si="22"/>
        <v>1443.91554</v>
      </c>
      <c r="I161" s="61">
        <v>73.903840000000002</v>
      </c>
      <c r="J161" s="60">
        <v>30.18608</v>
      </c>
      <c r="K161" s="69">
        <v>257.43464</v>
      </c>
      <c r="L161" s="64">
        <v>105.14936</v>
      </c>
      <c r="M161" s="63"/>
      <c r="N161" s="64"/>
      <c r="O161" s="69"/>
      <c r="P161" s="64"/>
      <c r="Q161" s="59"/>
      <c r="R161" s="60"/>
      <c r="S161" s="64">
        <v>418.79199999999997</v>
      </c>
      <c r="T161" s="59">
        <v>1473.8998999999999</v>
      </c>
      <c r="U161" s="60">
        <v>14.8881</v>
      </c>
      <c r="V161" s="59">
        <v>693</v>
      </c>
      <c r="W161" s="60">
        <v>7</v>
      </c>
      <c r="X161" s="59"/>
      <c r="Y161" s="60"/>
      <c r="Z161" s="69"/>
      <c r="AA161" s="66"/>
      <c r="AB161" s="63"/>
      <c r="AC161" s="64"/>
      <c r="AD161" s="69"/>
      <c r="AE161" s="64"/>
      <c r="AF161" s="69"/>
      <c r="AG161" s="64"/>
      <c r="AH161" s="59"/>
      <c r="AI161" s="60"/>
      <c r="AJ161" s="64"/>
      <c r="AK161" s="64"/>
      <c r="AL161" s="59"/>
      <c r="AM161" s="60"/>
      <c r="AN161" s="59"/>
      <c r="AO161" s="60"/>
      <c r="AP161" s="59"/>
      <c r="AQ161" s="60"/>
      <c r="AR161" s="69"/>
      <c r="AS161" s="64"/>
      <c r="AT161" s="60"/>
      <c r="AU161" s="64"/>
      <c r="AV161" s="64"/>
      <c r="AW161" s="64"/>
      <c r="AX161" s="64"/>
      <c r="AY161" s="64"/>
      <c r="AZ161" s="64"/>
      <c r="BA161" s="64"/>
      <c r="BB161" s="64"/>
      <c r="BC161" s="69"/>
      <c r="BD161" s="60"/>
      <c r="BE161" s="59"/>
      <c r="BF161" s="60"/>
      <c r="BG161" s="60"/>
      <c r="BH161" s="69"/>
      <c r="BI161" s="64"/>
      <c r="BJ161" s="64"/>
      <c r="BK161" s="64"/>
      <c r="BL161" s="69"/>
      <c r="BM161" s="64"/>
      <c r="BN161" s="64"/>
      <c r="BO161" s="64"/>
      <c r="BP161" s="64"/>
      <c r="BQ161" s="60">
        <v>867.9</v>
      </c>
      <c r="BR161" s="64"/>
      <c r="BS161" s="69"/>
      <c r="BT161" s="64"/>
      <c r="BU161" s="70"/>
      <c r="BV161" s="66"/>
      <c r="BW161" s="64"/>
      <c r="BX161" s="66"/>
      <c r="BY161" s="66"/>
      <c r="BZ161" s="64"/>
      <c r="CA161" s="64"/>
      <c r="CB161" s="60"/>
      <c r="CC161" s="60"/>
      <c r="CD161" s="64"/>
      <c r="CE161" s="64"/>
      <c r="CF161" s="69"/>
      <c r="CG161" s="64"/>
    </row>
    <row r="162" spans="1:85" ht="46.5" outlineLevel="1" x14ac:dyDescent="0.35">
      <c r="A162" s="92" t="s">
        <v>306</v>
      </c>
      <c r="B162" s="88" t="s">
        <v>323</v>
      </c>
      <c r="C162" s="55" t="s">
        <v>71</v>
      </c>
      <c r="D162" s="77" t="s">
        <v>324</v>
      </c>
      <c r="E162" s="57" t="s">
        <v>65</v>
      </c>
      <c r="F162" s="86">
        <f t="shared" si="30"/>
        <v>904.02240000000006</v>
      </c>
      <c r="G162" s="59">
        <f t="shared" si="21"/>
        <v>135.15319</v>
      </c>
      <c r="H162" s="60">
        <f t="shared" si="22"/>
        <v>768.86921000000007</v>
      </c>
      <c r="I162" s="61"/>
      <c r="J162" s="60"/>
      <c r="K162" s="69">
        <v>135.15319</v>
      </c>
      <c r="L162" s="64">
        <v>55.203409999999998</v>
      </c>
      <c r="M162" s="63"/>
      <c r="N162" s="64"/>
      <c r="O162" s="69"/>
      <c r="P162" s="64"/>
      <c r="Q162" s="59"/>
      <c r="R162" s="60"/>
      <c r="S162" s="64">
        <v>219.86580000000001</v>
      </c>
      <c r="T162" s="59"/>
      <c r="U162" s="60"/>
      <c r="V162" s="59"/>
      <c r="W162" s="60"/>
      <c r="X162" s="59"/>
      <c r="Y162" s="60"/>
      <c r="Z162" s="69"/>
      <c r="AA162" s="66"/>
      <c r="AB162" s="63"/>
      <c r="AC162" s="64"/>
      <c r="AD162" s="69"/>
      <c r="AE162" s="64"/>
      <c r="AF162" s="69"/>
      <c r="AG162" s="64"/>
      <c r="AH162" s="59"/>
      <c r="AI162" s="60"/>
      <c r="AJ162" s="64"/>
      <c r="AK162" s="64"/>
      <c r="AL162" s="59"/>
      <c r="AM162" s="60"/>
      <c r="AN162" s="59"/>
      <c r="AO162" s="60"/>
      <c r="AP162" s="59"/>
      <c r="AQ162" s="60"/>
      <c r="AR162" s="69"/>
      <c r="AS162" s="64"/>
      <c r="AT162" s="60"/>
      <c r="AU162" s="64"/>
      <c r="AV162" s="64"/>
      <c r="AW162" s="64"/>
      <c r="AX162" s="64"/>
      <c r="AY162" s="64"/>
      <c r="AZ162" s="64"/>
      <c r="BA162" s="64"/>
      <c r="BB162" s="64"/>
      <c r="BC162" s="69"/>
      <c r="BD162" s="60"/>
      <c r="BE162" s="59"/>
      <c r="BF162" s="60"/>
      <c r="BG162" s="60"/>
      <c r="BH162" s="69"/>
      <c r="BI162" s="64"/>
      <c r="BJ162" s="64"/>
      <c r="BK162" s="64"/>
      <c r="BL162" s="69"/>
      <c r="BM162" s="64"/>
      <c r="BN162" s="64"/>
      <c r="BO162" s="64"/>
      <c r="BP162" s="64"/>
      <c r="BQ162" s="64">
        <v>493.8</v>
      </c>
      <c r="BR162" s="64"/>
      <c r="BS162" s="69"/>
      <c r="BT162" s="64"/>
      <c r="BU162" s="70"/>
      <c r="BV162" s="66"/>
      <c r="BW162" s="64"/>
      <c r="BX162" s="66"/>
      <c r="BY162" s="66"/>
      <c r="BZ162" s="64"/>
      <c r="CA162" s="64"/>
      <c r="CB162" s="60"/>
      <c r="CC162" s="60"/>
      <c r="CD162" s="64"/>
      <c r="CE162" s="64"/>
      <c r="CF162" s="69"/>
      <c r="CG162" s="64"/>
    </row>
    <row r="163" spans="1:85" ht="69.75" outlineLevel="1" x14ac:dyDescent="0.35">
      <c r="A163" s="53" t="s">
        <v>321</v>
      </c>
      <c r="B163" s="88" t="s">
        <v>325</v>
      </c>
      <c r="C163" s="55" t="s">
        <v>71</v>
      </c>
      <c r="D163" s="77" t="s">
        <v>326</v>
      </c>
      <c r="E163" s="57" t="s">
        <v>65</v>
      </c>
      <c r="F163" s="86">
        <f t="shared" si="30"/>
        <v>438.55347999999998</v>
      </c>
      <c r="G163" s="59">
        <f t="shared" si="21"/>
        <v>66.065560000000005</v>
      </c>
      <c r="H163" s="60">
        <f t="shared" si="22"/>
        <v>372.48791999999997</v>
      </c>
      <c r="I163" s="61">
        <v>66.065560000000005</v>
      </c>
      <c r="J163" s="60">
        <v>26.98452</v>
      </c>
      <c r="K163" s="69"/>
      <c r="L163" s="64"/>
      <c r="M163" s="63"/>
      <c r="N163" s="64"/>
      <c r="O163" s="69"/>
      <c r="P163" s="64"/>
      <c r="Q163" s="59"/>
      <c r="R163" s="60"/>
      <c r="S163" s="64">
        <v>345.5034</v>
      </c>
      <c r="T163" s="59"/>
      <c r="U163" s="60"/>
      <c r="V163" s="59"/>
      <c r="W163" s="60"/>
      <c r="X163" s="59"/>
      <c r="Y163" s="60"/>
      <c r="Z163" s="69"/>
      <c r="AA163" s="66"/>
      <c r="AB163" s="63"/>
      <c r="AC163" s="64"/>
      <c r="AD163" s="69"/>
      <c r="AE163" s="64"/>
      <c r="AF163" s="69"/>
      <c r="AG163" s="64"/>
      <c r="AH163" s="59"/>
      <c r="AI163" s="60"/>
      <c r="AJ163" s="64"/>
      <c r="AK163" s="64"/>
      <c r="AL163" s="59"/>
      <c r="AM163" s="60"/>
      <c r="AN163" s="59"/>
      <c r="AO163" s="60"/>
      <c r="AP163" s="59"/>
      <c r="AQ163" s="60"/>
      <c r="AR163" s="69"/>
      <c r="AS163" s="64"/>
      <c r="AT163" s="60"/>
      <c r="AU163" s="64"/>
      <c r="AV163" s="64"/>
      <c r="AW163" s="64"/>
      <c r="AX163" s="64"/>
      <c r="AY163" s="64"/>
      <c r="AZ163" s="64"/>
      <c r="BA163" s="64"/>
      <c r="BB163" s="64"/>
      <c r="BC163" s="69"/>
      <c r="BD163" s="60"/>
      <c r="BE163" s="59"/>
      <c r="BF163" s="60"/>
      <c r="BG163" s="60"/>
      <c r="BH163" s="69"/>
      <c r="BI163" s="64"/>
      <c r="BJ163" s="64"/>
      <c r="BK163" s="64"/>
      <c r="BL163" s="69"/>
      <c r="BM163" s="64"/>
      <c r="BN163" s="64"/>
      <c r="BO163" s="64"/>
      <c r="BP163" s="64"/>
      <c r="BQ163" s="64"/>
      <c r="BR163" s="64"/>
      <c r="BS163" s="69"/>
      <c r="BT163" s="64"/>
      <c r="BU163" s="70"/>
      <c r="BV163" s="66"/>
      <c r="BW163" s="64"/>
      <c r="BX163" s="66"/>
      <c r="BY163" s="66"/>
      <c r="BZ163" s="64"/>
      <c r="CA163" s="64"/>
      <c r="CB163" s="60"/>
      <c r="CC163" s="60"/>
      <c r="CD163" s="64"/>
      <c r="CE163" s="64"/>
      <c r="CF163" s="69"/>
      <c r="CG163" s="64"/>
    </row>
    <row r="164" spans="1:85" ht="46.5" outlineLevel="1" x14ac:dyDescent="0.35">
      <c r="A164" s="92" t="s">
        <v>306</v>
      </c>
      <c r="B164" s="110" t="s">
        <v>327</v>
      </c>
      <c r="C164" s="55" t="s">
        <v>113</v>
      </c>
      <c r="D164" s="77">
        <v>3445112681</v>
      </c>
      <c r="E164" s="57" t="s">
        <v>261</v>
      </c>
      <c r="F164" s="86">
        <f t="shared" si="30"/>
        <v>2948.6151300000001</v>
      </c>
      <c r="G164" s="59">
        <f t="shared" si="21"/>
        <v>2093.51674</v>
      </c>
      <c r="H164" s="60">
        <f t="shared" si="22"/>
        <v>855.09838999999999</v>
      </c>
      <c r="I164" s="61"/>
      <c r="J164" s="60"/>
      <c r="K164" s="69"/>
      <c r="L164" s="64"/>
      <c r="M164" s="63"/>
      <c r="N164" s="64"/>
      <c r="O164" s="69"/>
      <c r="P164" s="64"/>
      <c r="Q164" s="59"/>
      <c r="R164" s="60"/>
      <c r="S164" s="64"/>
      <c r="T164" s="59"/>
      <c r="U164" s="60"/>
      <c r="V164" s="59"/>
      <c r="W164" s="60"/>
      <c r="X164" s="59"/>
      <c r="Y164" s="60"/>
      <c r="Z164" s="59"/>
      <c r="AA164" s="62"/>
      <c r="AB164" s="63"/>
      <c r="AC164" s="64"/>
      <c r="AD164" s="69"/>
      <c r="AE164" s="64"/>
      <c r="AF164" s="69">
        <v>2093.51674</v>
      </c>
      <c r="AG164" s="64">
        <v>855.09838999999999</v>
      </c>
      <c r="AH164" s="59"/>
      <c r="AI164" s="60"/>
      <c r="AJ164" s="64"/>
      <c r="AK164" s="64"/>
      <c r="AL164" s="59"/>
      <c r="AM164" s="60"/>
      <c r="AN164" s="59"/>
      <c r="AO164" s="60"/>
      <c r="AP164" s="59"/>
      <c r="AQ164" s="60"/>
      <c r="AR164" s="69"/>
      <c r="AS164" s="64"/>
      <c r="AT164" s="60"/>
      <c r="AU164" s="64"/>
      <c r="AV164" s="64"/>
      <c r="AW164" s="64"/>
      <c r="AX164" s="64"/>
      <c r="AY164" s="64"/>
      <c r="AZ164" s="64"/>
      <c r="BA164" s="64"/>
      <c r="BB164" s="64"/>
      <c r="BC164" s="69"/>
      <c r="BD164" s="60"/>
      <c r="BE164" s="59"/>
      <c r="BF164" s="60"/>
      <c r="BG164" s="60"/>
      <c r="BH164" s="69"/>
      <c r="BI164" s="60"/>
      <c r="BJ164" s="64"/>
      <c r="BK164" s="60"/>
      <c r="BL164" s="59"/>
      <c r="BM164" s="60"/>
      <c r="BN164" s="60"/>
      <c r="BO164" s="64"/>
      <c r="BP164" s="64"/>
      <c r="BQ164" s="64"/>
      <c r="BR164" s="64"/>
      <c r="BS164" s="59"/>
      <c r="BT164" s="60"/>
      <c r="BU164" s="70"/>
      <c r="BV164" s="66"/>
      <c r="BW164" s="64"/>
      <c r="BX164" s="66"/>
      <c r="BY164" s="66"/>
      <c r="BZ164" s="64"/>
      <c r="CA164" s="64"/>
      <c r="CB164" s="60"/>
      <c r="CC164" s="60"/>
      <c r="CD164" s="64"/>
      <c r="CE164" s="64"/>
      <c r="CF164" s="59"/>
      <c r="CG164" s="60"/>
    </row>
    <row r="165" spans="1:85" ht="69.75" outlineLevel="1" x14ac:dyDescent="0.35">
      <c r="A165" s="53" t="s">
        <v>321</v>
      </c>
      <c r="B165" s="54" t="s">
        <v>328</v>
      </c>
      <c r="C165" s="55" t="s">
        <v>113</v>
      </c>
      <c r="D165" s="77" t="s">
        <v>329</v>
      </c>
      <c r="E165" s="57" t="s">
        <v>65</v>
      </c>
      <c r="F165" s="86">
        <f t="shared" si="30"/>
        <v>48402.382639999996</v>
      </c>
      <c r="G165" s="59">
        <f t="shared" si="21"/>
        <v>14162.775510000001</v>
      </c>
      <c r="H165" s="60">
        <f t="shared" si="22"/>
        <v>34239.607129999997</v>
      </c>
      <c r="I165" s="61"/>
      <c r="J165" s="60"/>
      <c r="K165" s="69">
        <v>1249.2015899999999</v>
      </c>
      <c r="L165" s="64">
        <v>510.23727000000002</v>
      </c>
      <c r="M165" s="63"/>
      <c r="N165" s="64"/>
      <c r="O165" s="69"/>
      <c r="P165" s="64"/>
      <c r="Q165" s="59"/>
      <c r="R165" s="60"/>
      <c r="S165" s="64">
        <v>2032.1881800000001</v>
      </c>
      <c r="T165" s="59">
        <v>12913.573920000001</v>
      </c>
      <c r="U165" s="60">
        <v>130.44211999999999</v>
      </c>
      <c r="V165" s="59"/>
      <c r="W165" s="60"/>
      <c r="X165" s="59"/>
      <c r="Y165" s="60"/>
      <c r="Z165" s="59"/>
      <c r="AA165" s="62"/>
      <c r="AB165" s="63"/>
      <c r="AC165" s="64"/>
      <c r="AD165" s="69"/>
      <c r="AE165" s="64"/>
      <c r="AF165" s="69"/>
      <c r="AG165" s="64"/>
      <c r="AH165" s="59"/>
      <c r="AI165" s="60"/>
      <c r="AJ165" s="64"/>
      <c r="AK165" s="64"/>
      <c r="AL165" s="59"/>
      <c r="AM165" s="60"/>
      <c r="AN165" s="59"/>
      <c r="AO165" s="60"/>
      <c r="AP165" s="59"/>
      <c r="AQ165" s="60"/>
      <c r="AR165" s="69"/>
      <c r="AS165" s="64"/>
      <c r="AT165" s="60"/>
      <c r="AU165" s="64"/>
      <c r="AV165" s="64"/>
      <c r="AW165" s="64"/>
      <c r="AX165" s="64"/>
      <c r="AY165" s="64"/>
      <c r="AZ165" s="64"/>
      <c r="BA165" s="64"/>
      <c r="BB165" s="64"/>
      <c r="BC165" s="69"/>
      <c r="BD165" s="60"/>
      <c r="BE165" s="59"/>
      <c r="BF165" s="60"/>
      <c r="BG165" s="60"/>
      <c r="BH165" s="69"/>
      <c r="BI165" s="60"/>
      <c r="BJ165" s="64"/>
      <c r="BK165" s="60">
        <v>30899.470979999998</v>
      </c>
      <c r="BL165" s="59"/>
      <c r="BM165" s="60"/>
      <c r="BN165" s="60"/>
      <c r="BO165" s="64">
        <v>397.5</v>
      </c>
      <c r="BP165" s="64"/>
      <c r="BQ165" s="64"/>
      <c r="BR165" s="64"/>
      <c r="BS165" s="59"/>
      <c r="BT165" s="60"/>
      <c r="BU165" s="70"/>
      <c r="BV165" s="66"/>
      <c r="BW165" s="64"/>
      <c r="BX165" s="66"/>
      <c r="BY165" s="66"/>
      <c r="BZ165" s="64"/>
      <c r="CA165" s="64"/>
      <c r="CB165" s="60">
        <v>109.26033</v>
      </c>
      <c r="CC165" s="60"/>
      <c r="CD165" s="64">
        <v>160.50825</v>
      </c>
      <c r="CE165" s="64"/>
      <c r="CF165" s="59"/>
      <c r="CG165" s="60"/>
    </row>
    <row r="166" spans="1:85" outlineLevel="1" x14ac:dyDescent="0.35">
      <c r="A166" s="92" t="s">
        <v>306</v>
      </c>
      <c r="B166" s="88" t="s">
        <v>330</v>
      </c>
      <c r="C166" s="55" t="s">
        <v>113</v>
      </c>
      <c r="D166" s="77" t="s">
        <v>331</v>
      </c>
      <c r="E166" s="57" t="s">
        <v>65</v>
      </c>
      <c r="F166" s="86">
        <f t="shared" si="30"/>
        <v>2157.6718000000001</v>
      </c>
      <c r="G166" s="59">
        <f t="shared" si="21"/>
        <v>898.54326000000003</v>
      </c>
      <c r="H166" s="60">
        <f t="shared" si="22"/>
        <v>1259.1285399999999</v>
      </c>
      <c r="I166" s="61"/>
      <c r="J166" s="60"/>
      <c r="K166" s="69">
        <v>460.16442000000001</v>
      </c>
      <c r="L166" s="64">
        <v>187.95447999999999</v>
      </c>
      <c r="M166" s="63"/>
      <c r="N166" s="64"/>
      <c r="O166" s="69"/>
      <c r="P166" s="64"/>
      <c r="Q166" s="59"/>
      <c r="R166" s="60"/>
      <c r="S166" s="64">
        <v>942.22865999999999</v>
      </c>
      <c r="T166" s="59">
        <v>321.99547000000001</v>
      </c>
      <c r="U166" s="60">
        <v>3.2525300000000001</v>
      </c>
      <c r="V166" s="59"/>
      <c r="W166" s="60"/>
      <c r="X166" s="59"/>
      <c r="Y166" s="60"/>
      <c r="Z166" s="69"/>
      <c r="AA166" s="66"/>
      <c r="AB166" s="63"/>
      <c r="AC166" s="64"/>
      <c r="AD166" s="69"/>
      <c r="AE166" s="64"/>
      <c r="AF166" s="69"/>
      <c r="AG166" s="64"/>
      <c r="AH166" s="69">
        <v>116.38337</v>
      </c>
      <c r="AI166" s="73">
        <v>47.53687</v>
      </c>
      <c r="AJ166" s="64"/>
      <c r="AK166" s="64"/>
      <c r="AL166" s="59"/>
      <c r="AM166" s="60"/>
      <c r="AN166" s="59"/>
      <c r="AO166" s="60"/>
      <c r="AP166" s="59"/>
      <c r="AQ166" s="60"/>
      <c r="AR166" s="69"/>
      <c r="AS166" s="64"/>
      <c r="AT166" s="60"/>
      <c r="AU166" s="64"/>
      <c r="AV166" s="64"/>
      <c r="AW166" s="64"/>
      <c r="AX166" s="64"/>
      <c r="AY166" s="64"/>
      <c r="AZ166" s="64"/>
      <c r="BA166" s="64"/>
      <c r="BB166" s="64"/>
      <c r="BC166" s="69"/>
      <c r="BD166" s="60"/>
      <c r="BE166" s="59"/>
      <c r="BF166" s="60"/>
      <c r="BG166" s="60"/>
      <c r="BH166" s="69"/>
      <c r="BI166" s="64"/>
      <c r="BJ166" s="64"/>
      <c r="BK166" s="64"/>
      <c r="BL166" s="69"/>
      <c r="BM166" s="64"/>
      <c r="BN166" s="64"/>
      <c r="BO166" s="64">
        <v>78.156000000000006</v>
      </c>
      <c r="BP166" s="64"/>
      <c r="BQ166" s="64"/>
      <c r="BR166" s="64"/>
      <c r="BS166" s="69"/>
      <c r="BT166" s="64"/>
      <c r="BU166" s="70"/>
      <c r="BV166" s="66"/>
      <c r="BW166" s="64"/>
      <c r="BX166" s="66"/>
      <c r="BY166" s="66"/>
      <c r="BZ166" s="64"/>
      <c r="CA166" s="64"/>
      <c r="CB166" s="60"/>
      <c r="CC166" s="60"/>
      <c r="CD166" s="64"/>
      <c r="CE166" s="64"/>
      <c r="CF166" s="69"/>
      <c r="CG166" s="64"/>
    </row>
    <row r="167" spans="1:85" outlineLevel="1" x14ac:dyDescent="0.35">
      <c r="A167" s="92" t="s">
        <v>306</v>
      </c>
      <c r="B167" s="88" t="s">
        <v>332</v>
      </c>
      <c r="C167" s="55" t="s">
        <v>113</v>
      </c>
      <c r="D167" s="77" t="s">
        <v>333</v>
      </c>
      <c r="E167" s="57" t="s">
        <v>121</v>
      </c>
      <c r="F167" s="86">
        <f t="shared" si="30"/>
        <v>13374.08617</v>
      </c>
      <c r="G167" s="59">
        <f t="shared" si="21"/>
        <v>461.43007</v>
      </c>
      <c r="H167" s="60">
        <f t="shared" si="22"/>
        <v>12912.6561</v>
      </c>
      <c r="I167" s="61"/>
      <c r="J167" s="60"/>
      <c r="K167" s="69"/>
      <c r="L167" s="64"/>
      <c r="M167" s="63"/>
      <c r="N167" s="64"/>
      <c r="O167" s="69"/>
      <c r="P167" s="64"/>
      <c r="Q167" s="59"/>
      <c r="R167" s="60"/>
      <c r="S167" s="64">
        <v>4246.0428700000002</v>
      </c>
      <c r="T167" s="59"/>
      <c r="U167" s="60"/>
      <c r="V167" s="59"/>
      <c r="W167" s="60"/>
      <c r="X167" s="59"/>
      <c r="Y167" s="60"/>
      <c r="Z167" s="69"/>
      <c r="AA167" s="66"/>
      <c r="AB167" s="63"/>
      <c r="AC167" s="64"/>
      <c r="AD167" s="69"/>
      <c r="AE167" s="64"/>
      <c r="AF167" s="69"/>
      <c r="AG167" s="64"/>
      <c r="AH167" s="69">
        <v>461.43007</v>
      </c>
      <c r="AI167" s="73">
        <v>188.47144</v>
      </c>
      <c r="AJ167" s="64">
        <v>8229.2938699999995</v>
      </c>
      <c r="AK167" s="64"/>
      <c r="AL167" s="59"/>
      <c r="AM167" s="60"/>
      <c r="AN167" s="59"/>
      <c r="AO167" s="60"/>
      <c r="AP167" s="59"/>
      <c r="AQ167" s="60"/>
      <c r="AR167" s="69"/>
      <c r="AS167" s="64"/>
      <c r="AT167" s="60"/>
      <c r="AU167" s="64"/>
      <c r="AV167" s="64"/>
      <c r="AW167" s="64"/>
      <c r="AX167" s="64"/>
      <c r="AY167" s="64"/>
      <c r="AZ167" s="64"/>
      <c r="BA167" s="64"/>
      <c r="BB167" s="64"/>
      <c r="BC167" s="69"/>
      <c r="BD167" s="60"/>
      <c r="BE167" s="59"/>
      <c r="BF167" s="60"/>
      <c r="BG167" s="60"/>
      <c r="BH167" s="69"/>
      <c r="BI167" s="64"/>
      <c r="BJ167" s="64"/>
      <c r="BK167" s="64"/>
      <c r="BL167" s="69"/>
      <c r="BM167" s="64"/>
      <c r="BN167" s="64"/>
      <c r="BO167" s="64">
        <v>248.84791999999999</v>
      </c>
      <c r="BP167" s="64"/>
      <c r="BQ167" s="64"/>
      <c r="BR167" s="64"/>
      <c r="BS167" s="69"/>
      <c r="BT167" s="64"/>
      <c r="BU167" s="70"/>
      <c r="BV167" s="66"/>
      <c r="BW167" s="64"/>
      <c r="BX167" s="66"/>
      <c r="BY167" s="66"/>
      <c r="BZ167" s="64"/>
      <c r="CA167" s="64"/>
      <c r="CB167" s="60"/>
      <c r="CC167" s="60"/>
      <c r="CD167" s="64"/>
      <c r="CE167" s="64"/>
      <c r="CF167" s="69"/>
      <c r="CG167" s="64"/>
    </row>
    <row r="168" spans="1:85" s="78" customFormat="1" ht="22.5" x14ac:dyDescent="0.3">
      <c r="A168" s="95" t="s">
        <v>334</v>
      </c>
      <c r="B168" s="106"/>
      <c r="C168" s="111" t="s">
        <v>133</v>
      </c>
      <c r="D168" s="98"/>
      <c r="E168" s="98"/>
      <c r="F168" s="99">
        <f t="shared" ref="F168:AK168" si="31">SUBTOTAL(9,F152:F167)</f>
        <v>97036.313239999989</v>
      </c>
      <c r="G168" s="99">
        <f t="shared" si="31"/>
        <v>25277.190139999999</v>
      </c>
      <c r="H168" s="99">
        <f t="shared" si="31"/>
        <v>71759.123099999997</v>
      </c>
      <c r="I168" s="99">
        <f t="shared" si="31"/>
        <v>159.00524000000001</v>
      </c>
      <c r="J168" s="99">
        <f t="shared" si="31"/>
        <v>64.945800000000006</v>
      </c>
      <c r="K168" s="99">
        <f t="shared" si="31"/>
        <v>3492.1008899999997</v>
      </c>
      <c r="L168" s="99">
        <f t="shared" si="31"/>
        <v>1426.3510700000002</v>
      </c>
      <c r="M168" s="99">
        <f t="shared" si="31"/>
        <v>0</v>
      </c>
      <c r="N168" s="99">
        <f t="shared" si="31"/>
        <v>0</v>
      </c>
      <c r="O168" s="99">
        <f t="shared" si="31"/>
        <v>21.957709999999999</v>
      </c>
      <c r="P168" s="99">
        <f t="shared" si="31"/>
        <v>41.98075</v>
      </c>
      <c r="Q168" s="99">
        <f t="shared" si="31"/>
        <v>53.229469999999999</v>
      </c>
      <c r="R168" s="99">
        <f t="shared" si="31"/>
        <v>101.76893</v>
      </c>
      <c r="S168" s="99">
        <f t="shared" si="31"/>
        <v>11724.965560000001</v>
      </c>
      <c r="T168" s="99">
        <f t="shared" si="31"/>
        <v>16365.808340000001</v>
      </c>
      <c r="U168" s="99">
        <f t="shared" si="31"/>
        <v>165.31370000000001</v>
      </c>
      <c r="V168" s="99">
        <f t="shared" si="31"/>
        <v>1900.38618</v>
      </c>
      <c r="W168" s="99">
        <f t="shared" si="31"/>
        <v>19.195820000000001</v>
      </c>
      <c r="X168" s="99">
        <f t="shared" si="31"/>
        <v>0</v>
      </c>
      <c r="Y168" s="99">
        <f t="shared" si="31"/>
        <v>0</v>
      </c>
      <c r="Z168" s="99">
        <f t="shared" si="31"/>
        <v>0</v>
      </c>
      <c r="AA168" s="99">
        <f t="shared" si="31"/>
        <v>0</v>
      </c>
      <c r="AB168" s="99">
        <f t="shared" si="31"/>
        <v>556.33952999999997</v>
      </c>
      <c r="AC168" s="99">
        <f t="shared" si="31"/>
        <v>1063.66047</v>
      </c>
      <c r="AD168" s="99">
        <f t="shared" si="31"/>
        <v>0</v>
      </c>
      <c r="AE168" s="99">
        <f t="shared" si="31"/>
        <v>0</v>
      </c>
      <c r="AF168" s="99">
        <f t="shared" si="31"/>
        <v>2093.51674</v>
      </c>
      <c r="AG168" s="99">
        <f t="shared" si="31"/>
        <v>855.09838999999999</v>
      </c>
      <c r="AH168" s="99">
        <f t="shared" si="31"/>
        <v>634.84604000000002</v>
      </c>
      <c r="AI168" s="99">
        <f t="shared" si="31"/>
        <v>259.30331999999999</v>
      </c>
      <c r="AJ168" s="99">
        <f t="shared" si="31"/>
        <v>9488.0994300000002</v>
      </c>
      <c r="AK168" s="99">
        <f t="shared" si="31"/>
        <v>0</v>
      </c>
      <c r="AL168" s="99">
        <f t="shared" ref="AL168:BQ168" si="32">SUBTOTAL(9,AL152:AL167)</f>
        <v>0</v>
      </c>
      <c r="AM168" s="99">
        <f t="shared" si="32"/>
        <v>0</v>
      </c>
      <c r="AN168" s="99">
        <f t="shared" si="32"/>
        <v>0</v>
      </c>
      <c r="AO168" s="99">
        <f t="shared" si="32"/>
        <v>0</v>
      </c>
      <c r="AP168" s="99">
        <f t="shared" si="32"/>
        <v>0</v>
      </c>
      <c r="AQ168" s="99">
        <f t="shared" si="32"/>
        <v>0</v>
      </c>
      <c r="AR168" s="99">
        <f t="shared" si="32"/>
        <v>0</v>
      </c>
      <c r="AS168" s="99">
        <f t="shared" si="32"/>
        <v>0</v>
      </c>
      <c r="AT168" s="99">
        <f t="shared" si="32"/>
        <v>0</v>
      </c>
      <c r="AU168" s="99">
        <f t="shared" si="32"/>
        <v>0</v>
      </c>
      <c r="AV168" s="99">
        <f t="shared" si="32"/>
        <v>0</v>
      </c>
      <c r="AW168" s="99">
        <f t="shared" si="32"/>
        <v>0</v>
      </c>
      <c r="AX168" s="99">
        <f t="shared" si="32"/>
        <v>0</v>
      </c>
      <c r="AY168" s="99">
        <f t="shared" si="32"/>
        <v>0</v>
      </c>
      <c r="AZ168" s="99">
        <f t="shared" si="32"/>
        <v>0</v>
      </c>
      <c r="BA168" s="99">
        <f t="shared" si="32"/>
        <v>0</v>
      </c>
      <c r="BB168" s="99">
        <f t="shared" si="32"/>
        <v>0</v>
      </c>
      <c r="BC168" s="99">
        <f t="shared" si="32"/>
        <v>0</v>
      </c>
      <c r="BD168" s="99">
        <f t="shared" si="32"/>
        <v>0</v>
      </c>
      <c r="BE168" s="99">
        <f t="shared" si="32"/>
        <v>0</v>
      </c>
      <c r="BF168" s="99">
        <f t="shared" si="32"/>
        <v>0</v>
      </c>
      <c r="BG168" s="99">
        <f t="shared" si="32"/>
        <v>0</v>
      </c>
      <c r="BH168" s="99">
        <f t="shared" si="32"/>
        <v>0</v>
      </c>
      <c r="BI168" s="99">
        <f t="shared" si="32"/>
        <v>0</v>
      </c>
      <c r="BJ168" s="99">
        <f t="shared" si="32"/>
        <v>0</v>
      </c>
      <c r="BK168" s="99">
        <f t="shared" si="32"/>
        <v>30899.470979999998</v>
      </c>
      <c r="BL168" s="99">
        <f>SUBTOTAL(9,BL152:BL167)</f>
        <v>0</v>
      </c>
      <c r="BM168" s="99">
        <f>SUBTOTAL(9,BM152:BM167)</f>
        <v>0</v>
      </c>
      <c r="BN168" s="99">
        <f t="shared" si="32"/>
        <v>0</v>
      </c>
      <c r="BO168" s="99">
        <f t="shared" si="32"/>
        <v>1475.0094199999999</v>
      </c>
      <c r="BP168" s="99">
        <f t="shared" si="32"/>
        <v>0</v>
      </c>
      <c r="BQ168" s="99">
        <f t="shared" si="32"/>
        <v>13904.19088</v>
      </c>
      <c r="BR168" s="99">
        <f t="shared" ref="BR168:CG168" si="33">SUBTOTAL(9,BR152:BR167)</f>
        <v>0</v>
      </c>
      <c r="BS168" s="99">
        <f t="shared" si="33"/>
        <v>0</v>
      </c>
      <c r="BT168" s="99">
        <f t="shared" si="33"/>
        <v>0</v>
      </c>
      <c r="BU168" s="99">
        <f t="shared" si="33"/>
        <v>0</v>
      </c>
      <c r="BV168" s="99">
        <f t="shared" si="33"/>
        <v>0</v>
      </c>
      <c r="BW168" s="99">
        <f t="shared" si="33"/>
        <v>0</v>
      </c>
      <c r="BX168" s="99">
        <f t="shared" si="33"/>
        <v>0</v>
      </c>
      <c r="BY168" s="99">
        <f t="shared" si="33"/>
        <v>0</v>
      </c>
      <c r="BZ168" s="99">
        <f t="shared" si="33"/>
        <v>0</v>
      </c>
      <c r="CA168" s="99">
        <f t="shared" si="33"/>
        <v>0</v>
      </c>
      <c r="CB168" s="99">
        <f t="shared" si="33"/>
        <v>109.26033</v>
      </c>
      <c r="CC168" s="99">
        <f t="shared" si="33"/>
        <v>0</v>
      </c>
      <c r="CD168" s="99">
        <f t="shared" si="33"/>
        <v>160.50825</v>
      </c>
      <c r="CE168" s="99">
        <f t="shared" si="33"/>
        <v>0</v>
      </c>
      <c r="CF168" s="99">
        <f t="shared" si="33"/>
        <v>0</v>
      </c>
      <c r="CG168" s="99">
        <f t="shared" si="33"/>
        <v>0</v>
      </c>
    </row>
    <row r="169" spans="1:85" ht="93" outlineLevel="1" x14ac:dyDescent="0.35">
      <c r="A169" s="92" t="s">
        <v>335</v>
      </c>
      <c r="B169" s="71" t="s">
        <v>337</v>
      </c>
      <c r="C169" s="55" t="s">
        <v>140</v>
      </c>
      <c r="D169" s="77">
        <v>240900819403</v>
      </c>
      <c r="E169" s="57" t="s">
        <v>65</v>
      </c>
      <c r="F169" s="86">
        <f>G169+H169</f>
        <v>293.89</v>
      </c>
      <c r="G169" s="59">
        <f t="shared" si="21"/>
        <v>0</v>
      </c>
      <c r="H169" s="60">
        <f t="shared" si="22"/>
        <v>293.89</v>
      </c>
      <c r="I169" s="61"/>
      <c r="J169" s="60"/>
      <c r="K169" s="69"/>
      <c r="L169" s="64"/>
      <c r="M169" s="63"/>
      <c r="N169" s="64"/>
      <c r="O169" s="69"/>
      <c r="P169" s="64"/>
      <c r="Q169" s="59"/>
      <c r="R169" s="60"/>
      <c r="S169" s="64"/>
      <c r="T169" s="59"/>
      <c r="U169" s="60"/>
      <c r="V169" s="59"/>
      <c r="W169" s="60"/>
      <c r="X169" s="59"/>
      <c r="Y169" s="60"/>
      <c r="Z169" s="69"/>
      <c r="AA169" s="66"/>
      <c r="AB169" s="63"/>
      <c r="AC169" s="64"/>
      <c r="AD169" s="69"/>
      <c r="AE169" s="64"/>
      <c r="AF169" s="69"/>
      <c r="AG169" s="64"/>
      <c r="AH169" s="59"/>
      <c r="AI169" s="60"/>
      <c r="AJ169" s="64">
        <v>293.89</v>
      </c>
      <c r="AK169" s="64"/>
      <c r="AL169" s="59"/>
      <c r="AM169" s="60"/>
      <c r="AN169" s="59"/>
      <c r="AO169" s="60"/>
      <c r="AP169" s="59"/>
      <c r="AQ169" s="60"/>
      <c r="AR169" s="69"/>
      <c r="AS169" s="64"/>
      <c r="AT169" s="60"/>
      <c r="AU169" s="64"/>
      <c r="AV169" s="64"/>
      <c r="AW169" s="64"/>
      <c r="AX169" s="64"/>
      <c r="AY169" s="64"/>
      <c r="AZ169" s="64"/>
      <c r="BA169" s="64"/>
      <c r="BB169" s="64"/>
      <c r="BC169" s="69"/>
      <c r="BD169" s="60"/>
      <c r="BE169" s="59"/>
      <c r="BF169" s="60"/>
      <c r="BG169" s="60"/>
      <c r="BH169" s="69"/>
      <c r="BI169" s="64"/>
      <c r="BJ169" s="64"/>
      <c r="BK169" s="64"/>
      <c r="BL169" s="69"/>
      <c r="BM169" s="64"/>
      <c r="BN169" s="64"/>
      <c r="BO169" s="64"/>
      <c r="BP169" s="64"/>
      <c r="BQ169" s="64"/>
      <c r="BR169" s="64"/>
      <c r="BS169" s="69"/>
      <c r="BT169" s="64"/>
      <c r="BU169" s="70"/>
      <c r="BV169" s="66"/>
      <c r="BW169" s="64"/>
      <c r="BX169" s="66"/>
      <c r="BY169" s="66"/>
      <c r="BZ169" s="64"/>
      <c r="CA169" s="64"/>
      <c r="CB169" s="60"/>
      <c r="CC169" s="60"/>
      <c r="CD169" s="64"/>
      <c r="CE169" s="64"/>
      <c r="CF169" s="69"/>
      <c r="CG169" s="64"/>
    </row>
    <row r="170" spans="1:85" ht="93" outlineLevel="1" x14ac:dyDescent="0.35">
      <c r="A170" s="92" t="s">
        <v>335</v>
      </c>
      <c r="B170" s="71" t="s">
        <v>336</v>
      </c>
      <c r="C170" s="55" t="s">
        <v>140</v>
      </c>
      <c r="D170" s="77">
        <v>240900694916</v>
      </c>
      <c r="E170" s="57" t="s">
        <v>65</v>
      </c>
      <c r="F170" s="86">
        <f>G170+H170</f>
        <v>80</v>
      </c>
      <c r="G170" s="59">
        <f t="shared" si="21"/>
        <v>0</v>
      </c>
      <c r="H170" s="60">
        <f t="shared" si="22"/>
        <v>80</v>
      </c>
      <c r="I170" s="61"/>
      <c r="J170" s="60"/>
      <c r="K170" s="69"/>
      <c r="L170" s="64"/>
      <c r="M170" s="63"/>
      <c r="N170" s="64"/>
      <c r="O170" s="69"/>
      <c r="P170" s="64"/>
      <c r="Q170" s="59"/>
      <c r="R170" s="60"/>
      <c r="S170" s="64"/>
      <c r="T170" s="59"/>
      <c r="U170" s="60"/>
      <c r="V170" s="59"/>
      <c r="W170" s="60"/>
      <c r="X170" s="59"/>
      <c r="Y170" s="60"/>
      <c r="Z170" s="69"/>
      <c r="AA170" s="66"/>
      <c r="AB170" s="63"/>
      <c r="AC170" s="64"/>
      <c r="AD170" s="69"/>
      <c r="AE170" s="64"/>
      <c r="AF170" s="69"/>
      <c r="AG170" s="64"/>
      <c r="AH170" s="59"/>
      <c r="AI170" s="60"/>
      <c r="AJ170" s="64">
        <v>80</v>
      </c>
      <c r="AK170" s="64"/>
      <c r="AL170" s="59"/>
      <c r="AM170" s="60"/>
      <c r="AN170" s="59"/>
      <c r="AO170" s="60"/>
      <c r="AP170" s="59"/>
      <c r="AQ170" s="60"/>
      <c r="AR170" s="69"/>
      <c r="AS170" s="64"/>
      <c r="AT170" s="60"/>
      <c r="AU170" s="64"/>
      <c r="AV170" s="64"/>
      <c r="AW170" s="64"/>
      <c r="AX170" s="64"/>
      <c r="AY170" s="64"/>
      <c r="AZ170" s="64"/>
      <c r="BA170" s="64"/>
      <c r="BB170" s="64"/>
      <c r="BC170" s="69"/>
      <c r="BD170" s="60"/>
      <c r="BE170" s="59"/>
      <c r="BF170" s="60"/>
      <c r="BG170" s="60"/>
      <c r="BH170" s="69"/>
      <c r="BI170" s="64"/>
      <c r="BJ170" s="64"/>
      <c r="BK170" s="64"/>
      <c r="BL170" s="69"/>
      <c r="BM170" s="64"/>
      <c r="BN170" s="64"/>
      <c r="BO170" s="64"/>
      <c r="BP170" s="64"/>
      <c r="BQ170" s="64"/>
      <c r="BR170" s="64"/>
      <c r="BS170" s="69"/>
      <c r="BT170" s="64"/>
      <c r="BU170" s="70"/>
      <c r="BV170" s="66"/>
      <c r="BW170" s="64"/>
      <c r="BX170" s="66"/>
      <c r="BY170" s="66"/>
      <c r="BZ170" s="64"/>
      <c r="CA170" s="64"/>
      <c r="CB170" s="60"/>
      <c r="CC170" s="60"/>
      <c r="CD170" s="64"/>
      <c r="CE170" s="64"/>
      <c r="CF170" s="69"/>
      <c r="CG170" s="64"/>
    </row>
    <row r="171" spans="1:85" ht="46.5" outlineLevel="1" x14ac:dyDescent="0.35">
      <c r="A171" s="92" t="s">
        <v>338</v>
      </c>
      <c r="B171" s="71" t="s">
        <v>339</v>
      </c>
      <c r="C171" s="55" t="s">
        <v>71</v>
      </c>
      <c r="D171" s="77">
        <v>246308060798</v>
      </c>
      <c r="E171" s="57" t="s">
        <v>65</v>
      </c>
      <c r="F171" s="86">
        <f>G171+H171</f>
        <v>6027.9281700000001</v>
      </c>
      <c r="G171" s="59">
        <f t="shared" si="21"/>
        <v>1080.1669099999999</v>
      </c>
      <c r="H171" s="60">
        <f t="shared" si="22"/>
        <v>4947.7612600000002</v>
      </c>
      <c r="I171" s="61">
        <v>313.00576999999998</v>
      </c>
      <c r="J171" s="60">
        <v>127.84743</v>
      </c>
      <c r="K171" s="69">
        <v>296.37162999999998</v>
      </c>
      <c r="L171" s="64">
        <v>121.0532</v>
      </c>
      <c r="M171" s="63"/>
      <c r="N171" s="64"/>
      <c r="O171" s="69"/>
      <c r="P171" s="64"/>
      <c r="Q171" s="59"/>
      <c r="R171" s="60"/>
      <c r="S171" s="64">
        <v>1228.5119199999999</v>
      </c>
      <c r="T171" s="59"/>
      <c r="U171" s="60"/>
      <c r="V171" s="59"/>
      <c r="W171" s="60"/>
      <c r="X171" s="59"/>
      <c r="Y171" s="60"/>
      <c r="Z171" s="69"/>
      <c r="AA171" s="66"/>
      <c r="AB171" s="63"/>
      <c r="AC171" s="64"/>
      <c r="AD171" s="69"/>
      <c r="AE171" s="64"/>
      <c r="AF171" s="69">
        <v>54.517789999999998</v>
      </c>
      <c r="AG171" s="64">
        <v>22.26783</v>
      </c>
      <c r="AH171" s="69">
        <v>416.27171999999996</v>
      </c>
      <c r="AI171" s="73">
        <v>170.02647999999999</v>
      </c>
      <c r="AJ171" s="64">
        <v>3278.0544</v>
      </c>
      <c r="AK171" s="64"/>
      <c r="AL171" s="59"/>
      <c r="AM171" s="60"/>
      <c r="AN171" s="59"/>
      <c r="AO171" s="60"/>
      <c r="AP171" s="59"/>
      <c r="AQ171" s="60"/>
      <c r="AR171" s="69"/>
      <c r="AS171" s="64"/>
      <c r="AT171" s="60"/>
      <c r="AU171" s="64"/>
      <c r="AV171" s="64"/>
      <c r="AW171" s="64"/>
      <c r="AX171" s="64"/>
      <c r="AY171" s="64"/>
      <c r="AZ171" s="64"/>
      <c r="BA171" s="64"/>
      <c r="BB171" s="64"/>
      <c r="BC171" s="69"/>
      <c r="BD171" s="60"/>
      <c r="BE171" s="59"/>
      <c r="BF171" s="60"/>
      <c r="BG171" s="60"/>
      <c r="BH171" s="69"/>
      <c r="BI171" s="64"/>
      <c r="BJ171" s="64"/>
      <c r="BK171" s="64"/>
      <c r="BL171" s="69"/>
      <c r="BM171" s="64"/>
      <c r="BN171" s="64"/>
      <c r="BO171" s="64"/>
      <c r="BP171" s="64"/>
      <c r="BQ171" s="64"/>
      <c r="BR171" s="64"/>
      <c r="BS171" s="69"/>
      <c r="BT171" s="64"/>
      <c r="BU171" s="70"/>
      <c r="BV171" s="66"/>
      <c r="BW171" s="64"/>
      <c r="BX171" s="66"/>
      <c r="BY171" s="66"/>
      <c r="BZ171" s="64"/>
      <c r="CA171" s="64"/>
      <c r="CB171" s="60"/>
      <c r="CC171" s="60"/>
      <c r="CD171" s="64"/>
      <c r="CE171" s="64"/>
      <c r="CF171" s="69"/>
      <c r="CG171" s="64"/>
    </row>
    <row r="172" spans="1:85" s="78" customFormat="1" ht="22.5" x14ac:dyDescent="0.3">
      <c r="A172" s="95" t="s">
        <v>340</v>
      </c>
      <c r="B172" s="96"/>
      <c r="C172" s="97" t="s">
        <v>133</v>
      </c>
      <c r="D172" s="98"/>
      <c r="E172" s="98"/>
      <c r="F172" s="108">
        <f t="shared" ref="F172:AK172" si="34">SUBTOTAL(9,F169:F171)</f>
        <v>6401.8181700000005</v>
      </c>
      <c r="G172" s="108">
        <f t="shared" si="34"/>
        <v>1080.1669099999999</v>
      </c>
      <c r="H172" s="108">
        <f t="shared" si="34"/>
        <v>5321.6512600000005</v>
      </c>
      <c r="I172" s="108">
        <f t="shared" si="34"/>
        <v>313.00576999999998</v>
      </c>
      <c r="J172" s="108">
        <f t="shared" si="34"/>
        <v>127.84743</v>
      </c>
      <c r="K172" s="108">
        <f t="shared" si="34"/>
        <v>296.37162999999998</v>
      </c>
      <c r="L172" s="108">
        <f t="shared" si="34"/>
        <v>121.0532</v>
      </c>
      <c r="M172" s="108">
        <f t="shared" si="34"/>
        <v>0</v>
      </c>
      <c r="N172" s="108">
        <f t="shared" si="34"/>
        <v>0</v>
      </c>
      <c r="O172" s="108">
        <f t="shared" si="34"/>
        <v>0</v>
      </c>
      <c r="P172" s="108">
        <f t="shared" si="34"/>
        <v>0</v>
      </c>
      <c r="Q172" s="108">
        <f t="shared" si="34"/>
        <v>0</v>
      </c>
      <c r="R172" s="108">
        <f t="shared" si="34"/>
        <v>0</v>
      </c>
      <c r="S172" s="108">
        <f t="shared" si="34"/>
        <v>1228.5119199999999</v>
      </c>
      <c r="T172" s="108">
        <f t="shared" si="34"/>
        <v>0</v>
      </c>
      <c r="U172" s="108">
        <f t="shared" si="34"/>
        <v>0</v>
      </c>
      <c r="V172" s="108">
        <f t="shared" si="34"/>
        <v>0</v>
      </c>
      <c r="W172" s="108">
        <f t="shared" si="34"/>
        <v>0</v>
      </c>
      <c r="X172" s="108">
        <f t="shared" si="34"/>
        <v>0</v>
      </c>
      <c r="Y172" s="108">
        <f t="shared" si="34"/>
        <v>0</v>
      </c>
      <c r="Z172" s="108">
        <f t="shared" si="34"/>
        <v>0</v>
      </c>
      <c r="AA172" s="108">
        <f t="shared" si="34"/>
        <v>0</v>
      </c>
      <c r="AB172" s="108">
        <f t="shared" si="34"/>
        <v>0</v>
      </c>
      <c r="AC172" s="108">
        <f t="shared" si="34"/>
        <v>0</v>
      </c>
      <c r="AD172" s="108">
        <f t="shared" si="34"/>
        <v>0</v>
      </c>
      <c r="AE172" s="108">
        <f t="shared" si="34"/>
        <v>0</v>
      </c>
      <c r="AF172" s="108">
        <f t="shared" si="34"/>
        <v>54.517789999999998</v>
      </c>
      <c r="AG172" s="108">
        <f t="shared" si="34"/>
        <v>22.26783</v>
      </c>
      <c r="AH172" s="108">
        <f t="shared" si="34"/>
        <v>416.27171999999996</v>
      </c>
      <c r="AI172" s="108">
        <f t="shared" si="34"/>
        <v>170.02647999999999</v>
      </c>
      <c r="AJ172" s="108">
        <f t="shared" si="34"/>
        <v>3651.9443999999999</v>
      </c>
      <c r="AK172" s="108">
        <f t="shared" si="34"/>
        <v>0</v>
      </c>
      <c r="AL172" s="108">
        <f t="shared" ref="AL172:BQ172" si="35">SUBTOTAL(9,AL169:AL171)</f>
        <v>0</v>
      </c>
      <c r="AM172" s="108">
        <f t="shared" si="35"/>
        <v>0</v>
      </c>
      <c r="AN172" s="108">
        <f t="shared" si="35"/>
        <v>0</v>
      </c>
      <c r="AO172" s="108">
        <f t="shared" si="35"/>
        <v>0</v>
      </c>
      <c r="AP172" s="108">
        <f t="shared" si="35"/>
        <v>0</v>
      </c>
      <c r="AQ172" s="108">
        <f t="shared" si="35"/>
        <v>0</v>
      </c>
      <c r="AR172" s="108">
        <f t="shared" si="35"/>
        <v>0</v>
      </c>
      <c r="AS172" s="108">
        <f t="shared" si="35"/>
        <v>0</v>
      </c>
      <c r="AT172" s="108">
        <f t="shared" si="35"/>
        <v>0</v>
      </c>
      <c r="AU172" s="108">
        <f t="shared" si="35"/>
        <v>0</v>
      </c>
      <c r="AV172" s="108">
        <f t="shared" si="35"/>
        <v>0</v>
      </c>
      <c r="AW172" s="108">
        <f t="shared" si="35"/>
        <v>0</v>
      </c>
      <c r="AX172" s="108">
        <f t="shared" si="35"/>
        <v>0</v>
      </c>
      <c r="AY172" s="108">
        <f t="shared" si="35"/>
        <v>0</v>
      </c>
      <c r="AZ172" s="108">
        <f t="shared" si="35"/>
        <v>0</v>
      </c>
      <c r="BA172" s="108">
        <f t="shared" si="35"/>
        <v>0</v>
      </c>
      <c r="BB172" s="108">
        <f t="shared" si="35"/>
        <v>0</v>
      </c>
      <c r="BC172" s="108">
        <f t="shared" si="35"/>
        <v>0</v>
      </c>
      <c r="BD172" s="108">
        <f t="shared" si="35"/>
        <v>0</v>
      </c>
      <c r="BE172" s="108">
        <f t="shared" si="35"/>
        <v>0</v>
      </c>
      <c r="BF172" s="108">
        <f t="shared" si="35"/>
        <v>0</v>
      </c>
      <c r="BG172" s="108">
        <f t="shared" si="35"/>
        <v>0</v>
      </c>
      <c r="BH172" s="108">
        <f t="shared" si="35"/>
        <v>0</v>
      </c>
      <c r="BI172" s="108">
        <f t="shared" si="35"/>
        <v>0</v>
      </c>
      <c r="BJ172" s="108">
        <f t="shared" si="35"/>
        <v>0</v>
      </c>
      <c r="BK172" s="108">
        <f t="shared" si="35"/>
        <v>0</v>
      </c>
      <c r="BL172" s="108">
        <f>SUBTOTAL(9,BL169:BL171)</f>
        <v>0</v>
      </c>
      <c r="BM172" s="108">
        <f>SUBTOTAL(9,BM169:BM171)</f>
        <v>0</v>
      </c>
      <c r="BN172" s="108">
        <f t="shared" si="35"/>
        <v>0</v>
      </c>
      <c r="BO172" s="108">
        <f t="shared" si="35"/>
        <v>0</v>
      </c>
      <c r="BP172" s="108">
        <f t="shared" si="35"/>
        <v>0</v>
      </c>
      <c r="BQ172" s="108">
        <f t="shared" si="35"/>
        <v>0</v>
      </c>
      <c r="BR172" s="108">
        <f t="shared" ref="BR172:CG172" si="36">SUBTOTAL(9,BR169:BR171)</f>
        <v>0</v>
      </c>
      <c r="BS172" s="108">
        <f t="shared" si="36"/>
        <v>0</v>
      </c>
      <c r="BT172" s="108">
        <f t="shared" si="36"/>
        <v>0</v>
      </c>
      <c r="BU172" s="108">
        <f t="shared" si="36"/>
        <v>0</v>
      </c>
      <c r="BV172" s="108">
        <f t="shared" si="36"/>
        <v>0</v>
      </c>
      <c r="BW172" s="108">
        <f t="shared" si="36"/>
        <v>0</v>
      </c>
      <c r="BX172" s="108">
        <f t="shared" si="36"/>
        <v>0</v>
      </c>
      <c r="BY172" s="108">
        <f t="shared" si="36"/>
        <v>0</v>
      </c>
      <c r="BZ172" s="108">
        <f t="shared" si="36"/>
        <v>0</v>
      </c>
      <c r="CA172" s="108">
        <f t="shared" si="36"/>
        <v>0</v>
      </c>
      <c r="CB172" s="108">
        <f t="shared" si="36"/>
        <v>0</v>
      </c>
      <c r="CC172" s="108">
        <f t="shared" si="36"/>
        <v>0</v>
      </c>
      <c r="CD172" s="108">
        <f t="shared" si="36"/>
        <v>0</v>
      </c>
      <c r="CE172" s="108">
        <f t="shared" si="36"/>
        <v>0</v>
      </c>
      <c r="CF172" s="108">
        <f t="shared" si="36"/>
        <v>0</v>
      </c>
      <c r="CG172" s="108">
        <f t="shared" si="36"/>
        <v>0</v>
      </c>
    </row>
    <row r="173" spans="1:85" ht="69.75" outlineLevel="1" x14ac:dyDescent="0.35">
      <c r="A173" s="84" t="s">
        <v>341</v>
      </c>
      <c r="B173" s="88" t="s">
        <v>342</v>
      </c>
      <c r="C173" s="55" t="s">
        <v>64</v>
      </c>
      <c r="D173" s="77" t="s">
        <v>343</v>
      </c>
      <c r="E173" s="57" t="s">
        <v>65</v>
      </c>
      <c r="F173" s="86">
        <f t="shared" ref="F173:F198" si="37">G173+H173</f>
        <v>1261.0548199999998</v>
      </c>
      <c r="G173" s="59">
        <f t="shared" si="21"/>
        <v>951.02567999999997</v>
      </c>
      <c r="H173" s="60">
        <f t="shared" si="22"/>
        <v>310.02913999999998</v>
      </c>
      <c r="I173" s="61"/>
      <c r="J173" s="60"/>
      <c r="K173" s="69">
        <v>148.34671</v>
      </c>
      <c r="L173" s="64">
        <v>60.592320000000001</v>
      </c>
      <c r="M173" s="63"/>
      <c r="N173" s="64"/>
      <c r="O173" s="69"/>
      <c r="P173" s="64"/>
      <c r="Q173" s="59"/>
      <c r="R173" s="60"/>
      <c r="S173" s="64">
        <v>241.32889</v>
      </c>
      <c r="T173" s="59">
        <v>415.55322999999999</v>
      </c>
      <c r="U173" s="60">
        <v>4.1975699999999998</v>
      </c>
      <c r="V173" s="59">
        <v>387.12574000000001</v>
      </c>
      <c r="W173" s="60">
        <v>3.9103599999999998</v>
      </c>
      <c r="X173" s="59"/>
      <c r="Y173" s="60"/>
      <c r="Z173" s="69"/>
      <c r="AA173" s="66"/>
      <c r="AB173" s="63"/>
      <c r="AC173" s="64"/>
      <c r="AD173" s="69"/>
      <c r="AE173" s="64"/>
      <c r="AF173" s="69"/>
      <c r="AG173" s="64"/>
      <c r="AH173" s="59"/>
      <c r="AI173" s="60"/>
      <c r="AJ173" s="64"/>
      <c r="AK173" s="64"/>
      <c r="AL173" s="59"/>
      <c r="AM173" s="60"/>
      <c r="AN173" s="59"/>
      <c r="AO173" s="60"/>
      <c r="AP173" s="59"/>
      <c r="AQ173" s="60"/>
      <c r="AR173" s="69"/>
      <c r="AS173" s="64"/>
      <c r="AT173" s="60"/>
      <c r="AU173" s="64"/>
      <c r="AV173" s="64"/>
      <c r="AW173" s="64"/>
      <c r="AX173" s="64"/>
      <c r="AY173" s="64"/>
      <c r="AZ173" s="64"/>
      <c r="BA173" s="64"/>
      <c r="BB173" s="64"/>
      <c r="BC173" s="69"/>
      <c r="BD173" s="60"/>
      <c r="BE173" s="59"/>
      <c r="BF173" s="60"/>
      <c r="BG173" s="60"/>
      <c r="BH173" s="69"/>
      <c r="BI173" s="64"/>
      <c r="BJ173" s="64"/>
      <c r="BK173" s="64"/>
      <c r="BL173" s="69"/>
      <c r="BM173" s="64"/>
      <c r="BN173" s="64"/>
      <c r="BO173" s="64"/>
      <c r="BP173" s="64"/>
      <c r="BQ173" s="64"/>
      <c r="BR173" s="64"/>
      <c r="BS173" s="69"/>
      <c r="BT173" s="64"/>
      <c r="BU173" s="70"/>
      <c r="BV173" s="66"/>
      <c r="BW173" s="64"/>
      <c r="BX173" s="66"/>
      <c r="BY173" s="66"/>
      <c r="BZ173" s="64"/>
      <c r="CA173" s="64"/>
      <c r="CB173" s="60"/>
      <c r="CC173" s="60"/>
      <c r="CD173" s="64"/>
      <c r="CE173" s="64"/>
      <c r="CF173" s="69"/>
      <c r="CG173" s="64"/>
    </row>
    <row r="174" spans="1:85" ht="69.75" outlineLevel="1" x14ac:dyDescent="0.35">
      <c r="A174" s="54" t="s">
        <v>341</v>
      </c>
      <c r="B174" s="71" t="s">
        <v>344</v>
      </c>
      <c r="C174" s="55" t="s">
        <v>64</v>
      </c>
      <c r="D174" s="77">
        <v>245200741824</v>
      </c>
      <c r="E174" s="57" t="s">
        <v>65</v>
      </c>
      <c r="F174" s="86">
        <f t="shared" si="37"/>
        <v>1055.11833</v>
      </c>
      <c r="G174" s="59">
        <f t="shared" si="21"/>
        <v>126.74315999999999</v>
      </c>
      <c r="H174" s="60">
        <f t="shared" si="22"/>
        <v>928.37517000000003</v>
      </c>
      <c r="I174" s="61">
        <v>30.205169999999999</v>
      </c>
      <c r="J174" s="60">
        <v>12.33733</v>
      </c>
      <c r="K174" s="69">
        <v>96.537989999999994</v>
      </c>
      <c r="L174" s="64">
        <v>39.431010000000001</v>
      </c>
      <c r="M174" s="63"/>
      <c r="N174" s="64"/>
      <c r="O174" s="69"/>
      <c r="P174" s="64"/>
      <c r="Q174" s="59"/>
      <c r="R174" s="60"/>
      <c r="S174" s="64">
        <v>157.047</v>
      </c>
      <c r="T174" s="59"/>
      <c r="U174" s="60"/>
      <c r="V174" s="59"/>
      <c r="W174" s="60"/>
      <c r="X174" s="59"/>
      <c r="Y174" s="60"/>
      <c r="Z174" s="69"/>
      <c r="AA174" s="66"/>
      <c r="AB174" s="63"/>
      <c r="AC174" s="64"/>
      <c r="AD174" s="69"/>
      <c r="AE174" s="64"/>
      <c r="AF174" s="69"/>
      <c r="AG174" s="64"/>
      <c r="AH174" s="59"/>
      <c r="AI174" s="60"/>
      <c r="AJ174" s="64"/>
      <c r="AK174" s="64"/>
      <c r="AL174" s="59"/>
      <c r="AM174" s="60"/>
      <c r="AN174" s="59"/>
      <c r="AO174" s="60"/>
      <c r="AP174" s="59"/>
      <c r="AQ174" s="60"/>
      <c r="AR174" s="69"/>
      <c r="AS174" s="64"/>
      <c r="AT174" s="60"/>
      <c r="AU174" s="64"/>
      <c r="AV174" s="64"/>
      <c r="AW174" s="64"/>
      <c r="AX174" s="64"/>
      <c r="AY174" s="64"/>
      <c r="AZ174" s="64"/>
      <c r="BA174" s="64"/>
      <c r="BB174" s="64"/>
      <c r="BC174" s="69"/>
      <c r="BD174" s="60"/>
      <c r="BE174" s="59"/>
      <c r="BF174" s="60"/>
      <c r="BG174" s="60"/>
      <c r="BH174" s="69"/>
      <c r="BI174" s="64"/>
      <c r="BJ174" s="64"/>
      <c r="BK174" s="64"/>
      <c r="BL174" s="69"/>
      <c r="BM174" s="64"/>
      <c r="BN174" s="64"/>
      <c r="BO174" s="64"/>
      <c r="BP174" s="64"/>
      <c r="BQ174" s="60">
        <v>719.55983000000003</v>
      </c>
      <c r="BR174" s="64"/>
      <c r="BS174" s="69"/>
      <c r="BT174" s="64"/>
      <c r="BU174" s="70"/>
      <c r="BV174" s="66"/>
      <c r="BW174" s="64"/>
      <c r="BX174" s="66"/>
      <c r="BY174" s="66"/>
      <c r="BZ174" s="64"/>
      <c r="CA174" s="64"/>
      <c r="CB174" s="60"/>
      <c r="CC174" s="60"/>
      <c r="CD174" s="64"/>
      <c r="CE174" s="64"/>
      <c r="CF174" s="69"/>
      <c r="CG174" s="64"/>
    </row>
    <row r="175" spans="1:85" ht="69.75" outlineLevel="1" x14ac:dyDescent="0.35">
      <c r="A175" s="54" t="s">
        <v>341</v>
      </c>
      <c r="B175" s="88" t="s">
        <v>345</v>
      </c>
      <c r="C175" s="55" t="s">
        <v>64</v>
      </c>
      <c r="D175" s="77">
        <v>241001395107</v>
      </c>
      <c r="E175" s="57" t="s">
        <v>65</v>
      </c>
      <c r="F175" s="86">
        <f t="shared" si="37"/>
        <v>459.05840000000001</v>
      </c>
      <c r="G175" s="59">
        <f t="shared" si="21"/>
        <v>151.24285</v>
      </c>
      <c r="H175" s="60">
        <f t="shared" si="22"/>
        <v>307.81555000000003</v>
      </c>
      <c r="I175" s="61"/>
      <c r="J175" s="60"/>
      <c r="K175" s="69">
        <v>151.24285</v>
      </c>
      <c r="L175" s="64">
        <v>61.77525</v>
      </c>
      <c r="M175" s="63"/>
      <c r="N175" s="64"/>
      <c r="O175" s="69"/>
      <c r="P175" s="64"/>
      <c r="Q175" s="59"/>
      <c r="R175" s="60"/>
      <c r="S175" s="64">
        <v>246.0403</v>
      </c>
      <c r="T175" s="59"/>
      <c r="U175" s="60"/>
      <c r="V175" s="59"/>
      <c r="W175" s="60"/>
      <c r="X175" s="59"/>
      <c r="Y175" s="60"/>
      <c r="Z175" s="69"/>
      <c r="AA175" s="66"/>
      <c r="AB175" s="63"/>
      <c r="AC175" s="64"/>
      <c r="AD175" s="69"/>
      <c r="AE175" s="64"/>
      <c r="AF175" s="69"/>
      <c r="AG175" s="64"/>
      <c r="AH175" s="59"/>
      <c r="AI175" s="60"/>
      <c r="AJ175" s="64"/>
      <c r="AK175" s="64"/>
      <c r="AL175" s="59"/>
      <c r="AM175" s="60"/>
      <c r="AN175" s="59"/>
      <c r="AO175" s="60"/>
      <c r="AP175" s="59"/>
      <c r="AQ175" s="60"/>
      <c r="AR175" s="69"/>
      <c r="AS175" s="64"/>
      <c r="AT175" s="60"/>
      <c r="AU175" s="64"/>
      <c r="AV175" s="64"/>
      <c r="AW175" s="64"/>
      <c r="AX175" s="64"/>
      <c r="AY175" s="64"/>
      <c r="AZ175" s="64"/>
      <c r="BA175" s="64"/>
      <c r="BB175" s="64"/>
      <c r="BC175" s="69"/>
      <c r="BD175" s="60"/>
      <c r="BE175" s="59"/>
      <c r="BF175" s="60"/>
      <c r="BG175" s="60"/>
      <c r="BH175" s="69"/>
      <c r="BI175" s="64"/>
      <c r="BJ175" s="64"/>
      <c r="BK175" s="64"/>
      <c r="BL175" s="69"/>
      <c r="BM175" s="64"/>
      <c r="BN175" s="64"/>
      <c r="BO175" s="64"/>
      <c r="BP175" s="64"/>
      <c r="BQ175" s="64"/>
      <c r="BR175" s="64"/>
      <c r="BS175" s="69"/>
      <c r="BT175" s="64"/>
      <c r="BU175" s="70"/>
      <c r="BV175" s="66"/>
      <c r="BW175" s="64"/>
      <c r="BX175" s="66"/>
      <c r="BY175" s="66"/>
      <c r="BZ175" s="64"/>
      <c r="CA175" s="64"/>
      <c r="CB175" s="60"/>
      <c r="CC175" s="60"/>
      <c r="CD175" s="64"/>
      <c r="CE175" s="64"/>
      <c r="CF175" s="69"/>
      <c r="CG175" s="64"/>
    </row>
    <row r="176" spans="1:85" ht="69.75" outlineLevel="1" x14ac:dyDescent="0.35">
      <c r="A176" s="54" t="s">
        <v>341</v>
      </c>
      <c r="B176" s="88" t="s">
        <v>346</v>
      </c>
      <c r="C176" s="55" t="s">
        <v>64</v>
      </c>
      <c r="D176" s="77">
        <v>241000322219</v>
      </c>
      <c r="E176" s="57" t="s">
        <v>65</v>
      </c>
      <c r="F176" s="86">
        <f t="shared" si="37"/>
        <v>246.14599999999999</v>
      </c>
      <c r="G176" s="59">
        <f t="shared" si="21"/>
        <v>101.74945</v>
      </c>
      <c r="H176" s="60">
        <f t="shared" si="22"/>
        <v>144.39654999999999</v>
      </c>
      <c r="I176" s="61"/>
      <c r="J176" s="60"/>
      <c r="K176" s="69">
        <v>70.794529999999995</v>
      </c>
      <c r="L176" s="64">
        <v>28.916070000000001</v>
      </c>
      <c r="M176" s="63"/>
      <c r="N176" s="64"/>
      <c r="O176" s="69"/>
      <c r="P176" s="64"/>
      <c r="Q176" s="59"/>
      <c r="R176" s="60"/>
      <c r="S176" s="64">
        <v>115.1678</v>
      </c>
      <c r="T176" s="59"/>
      <c r="U176" s="60"/>
      <c r="V176" s="59">
        <v>30.954920000000001</v>
      </c>
      <c r="W176" s="60">
        <v>0.31268000000000001</v>
      </c>
      <c r="X176" s="59"/>
      <c r="Y176" s="60"/>
      <c r="Z176" s="59"/>
      <c r="AA176" s="62"/>
      <c r="AB176" s="63"/>
      <c r="AC176" s="64"/>
      <c r="AD176" s="69"/>
      <c r="AE176" s="64"/>
      <c r="AF176" s="69"/>
      <c r="AG176" s="64"/>
      <c r="AH176" s="59"/>
      <c r="AI176" s="60"/>
      <c r="AJ176" s="64"/>
      <c r="AK176" s="64"/>
      <c r="AL176" s="59"/>
      <c r="AM176" s="60"/>
      <c r="AN176" s="59"/>
      <c r="AO176" s="60"/>
      <c r="AP176" s="59"/>
      <c r="AQ176" s="60"/>
      <c r="AR176" s="69"/>
      <c r="AS176" s="64"/>
      <c r="AT176" s="60"/>
      <c r="AU176" s="64"/>
      <c r="AV176" s="64"/>
      <c r="AW176" s="64"/>
      <c r="AX176" s="64"/>
      <c r="AY176" s="64"/>
      <c r="AZ176" s="64"/>
      <c r="BA176" s="64"/>
      <c r="BB176" s="64"/>
      <c r="BC176" s="69"/>
      <c r="BD176" s="60"/>
      <c r="BE176" s="59"/>
      <c r="BF176" s="60"/>
      <c r="BG176" s="60"/>
      <c r="BH176" s="59"/>
      <c r="BI176" s="60"/>
      <c r="BJ176" s="60"/>
      <c r="BK176" s="60"/>
      <c r="BL176" s="59"/>
      <c r="BM176" s="60"/>
      <c r="BN176" s="60"/>
      <c r="BO176" s="64"/>
      <c r="BP176" s="64"/>
      <c r="BQ176" s="64"/>
      <c r="BR176" s="64"/>
      <c r="BS176" s="59"/>
      <c r="BT176" s="60"/>
      <c r="BU176" s="70"/>
      <c r="BV176" s="66"/>
      <c r="BW176" s="64"/>
      <c r="BX176" s="66"/>
      <c r="BY176" s="66"/>
      <c r="BZ176" s="64"/>
      <c r="CA176" s="64"/>
      <c r="CB176" s="60"/>
      <c r="CC176" s="60"/>
      <c r="CD176" s="64"/>
      <c r="CE176" s="64"/>
      <c r="CF176" s="59"/>
      <c r="CG176" s="60"/>
    </row>
    <row r="177" spans="1:85" ht="46.5" outlineLevel="1" x14ac:dyDescent="0.35">
      <c r="A177" s="84" t="s">
        <v>341</v>
      </c>
      <c r="B177" s="88" t="s">
        <v>347</v>
      </c>
      <c r="C177" s="55" t="s">
        <v>71</v>
      </c>
      <c r="D177" s="77" t="s">
        <v>348</v>
      </c>
      <c r="E177" s="57" t="s">
        <v>65</v>
      </c>
      <c r="F177" s="86">
        <f t="shared" si="37"/>
        <v>742.23662999999999</v>
      </c>
      <c r="G177" s="59">
        <f t="shared" si="21"/>
        <v>399.33132999999998</v>
      </c>
      <c r="H177" s="60">
        <f t="shared" si="22"/>
        <v>342.90530000000001</v>
      </c>
      <c r="I177" s="61"/>
      <c r="J177" s="60"/>
      <c r="K177" s="69">
        <v>167.33251999999999</v>
      </c>
      <c r="L177" s="64">
        <v>68.347080000000005</v>
      </c>
      <c r="M177" s="63"/>
      <c r="N177" s="64"/>
      <c r="O177" s="69"/>
      <c r="P177" s="64"/>
      <c r="Q177" s="59"/>
      <c r="R177" s="60"/>
      <c r="S177" s="64">
        <v>272.21480000000003</v>
      </c>
      <c r="T177" s="59"/>
      <c r="U177" s="60"/>
      <c r="V177" s="59">
        <v>231.99880999999999</v>
      </c>
      <c r="W177" s="60">
        <v>2.3434200000000001</v>
      </c>
      <c r="X177" s="59"/>
      <c r="Y177" s="60"/>
      <c r="Z177" s="69"/>
      <c r="AA177" s="66"/>
      <c r="AB177" s="63"/>
      <c r="AC177" s="64"/>
      <c r="AD177" s="69"/>
      <c r="AE177" s="64"/>
      <c r="AF177" s="69"/>
      <c r="AG177" s="64"/>
      <c r="AH177" s="59"/>
      <c r="AI177" s="60"/>
      <c r="AJ177" s="64"/>
      <c r="AK177" s="64"/>
      <c r="AL177" s="59"/>
      <c r="AM177" s="60"/>
      <c r="AN177" s="59"/>
      <c r="AO177" s="60"/>
      <c r="AP177" s="59"/>
      <c r="AQ177" s="60"/>
      <c r="AR177" s="69"/>
      <c r="AS177" s="64"/>
      <c r="AT177" s="60"/>
      <c r="AU177" s="64"/>
      <c r="AV177" s="64"/>
      <c r="AW177" s="64"/>
      <c r="AX177" s="64"/>
      <c r="AY177" s="64"/>
      <c r="AZ177" s="64"/>
      <c r="BA177" s="64"/>
      <c r="BB177" s="64"/>
      <c r="BC177" s="69"/>
      <c r="BD177" s="60"/>
      <c r="BE177" s="59"/>
      <c r="BF177" s="60"/>
      <c r="BG177" s="60"/>
      <c r="BH177" s="69"/>
      <c r="BI177" s="64"/>
      <c r="BJ177" s="64"/>
      <c r="BK177" s="64"/>
      <c r="BL177" s="69"/>
      <c r="BM177" s="64"/>
      <c r="BN177" s="64"/>
      <c r="BO177" s="64"/>
      <c r="BP177" s="64"/>
      <c r="BQ177" s="64"/>
      <c r="BR177" s="64"/>
      <c r="BS177" s="69"/>
      <c r="BT177" s="64"/>
      <c r="BU177" s="70"/>
      <c r="BV177" s="66"/>
      <c r="BW177" s="64"/>
      <c r="BX177" s="66"/>
      <c r="BY177" s="66"/>
      <c r="BZ177" s="64"/>
      <c r="CA177" s="64"/>
      <c r="CB177" s="60"/>
      <c r="CC177" s="60"/>
      <c r="CD177" s="64"/>
      <c r="CE177" s="64"/>
      <c r="CF177" s="69"/>
      <c r="CG177" s="64"/>
    </row>
    <row r="178" spans="1:85" ht="46.5" outlineLevel="1" x14ac:dyDescent="0.35">
      <c r="A178" s="84" t="s">
        <v>341</v>
      </c>
      <c r="B178" s="88" t="s">
        <v>349</v>
      </c>
      <c r="C178" s="55" t="s">
        <v>71</v>
      </c>
      <c r="D178" s="77">
        <v>241000124337</v>
      </c>
      <c r="E178" s="57" t="s">
        <v>65</v>
      </c>
      <c r="F178" s="86">
        <f t="shared" si="37"/>
        <v>193.3075</v>
      </c>
      <c r="G178" s="59">
        <f t="shared" si="21"/>
        <v>80.448319999999995</v>
      </c>
      <c r="H178" s="60">
        <f t="shared" si="22"/>
        <v>112.85918000000001</v>
      </c>
      <c r="I178" s="61"/>
      <c r="J178" s="60"/>
      <c r="K178" s="69">
        <v>80.448319999999995</v>
      </c>
      <c r="L178" s="64">
        <v>32.859180000000002</v>
      </c>
      <c r="M178" s="63"/>
      <c r="N178" s="64"/>
      <c r="O178" s="69"/>
      <c r="P178" s="64"/>
      <c r="Q178" s="59"/>
      <c r="R178" s="60"/>
      <c r="S178" s="64">
        <v>80</v>
      </c>
      <c r="T178" s="59"/>
      <c r="U178" s="60"/>
      <c r="V178" s="59"/>
      <c r="W178" s="60"/>
      <c r="X178" s="59"/>
      <c r="Y178" s="60"/>
      <c r="Z178" s="69"/>
      <c r="AA178" s="66"/>
      <c r="AB178" s="63"/>
      <c r="AC178" s="64"/>
      <c r="AD178" s="69"/>
      <c r="AE178" s="64"/>
      <c r="AF178" s="69"/>
      <c r="AG178" s="64"/>
      <c r="AH178" s="59"/>
      <c r="AI178" s="60"/>
      <c r="AJ178" s="64"/>
      <c r="AK178" s="64"/>
      <c r="AL178" s="59"/>
      <c r="AM178" s="60"/>
      <c r="AN178" s="59"/>
      <c r="AO178" s="60"/>
      <c r="AP178" s="59"/>
      <c r="AQ178" s="60"/>
      <c r="AR178" s="69"/>
      <c r="AS178" s="64"/>
      <c r="AT178" s="60"/>
      <c r="AU178" s="64"/>
      <c r="AV178" s="64"/>
      <c r="AW178" s="64"/>
      <c r="AX178" s="64"/>
      <c r="AY178" s="64"/>
      <c r="AZ178" s="64"/>
      <c r="BA178" s="64"/>
      <c r="BB178" s="64"/>
      <c r="BC178" s="69"/>
      <c r="BD178" s="60"/>
      <c r="BE178" s="59"/>
      <c r="BF178" s="60"/>
      <c r="BG178" s="60"/>
      <c r="BH178" s="69"/>
      <c r="BI178" s="64"/>
      <c r="BJ178" s="64"/>
      <c r="BK178" s="64"/>
      <c r="BL178" s="69"/>
      <c r="BM178" s="64"/>
      <c r="BN178" s="64"/>
      <c r="BO178" s="64"/>
      <c r="BP178" s="64"/>
      <c r="BQ178" s="64"/>
      <c r="BR178" s="64"/>
      <c r="BS178" s="69"/>
      <c r="BT178" s="64"/>
      <c r="BU178" s="70"/>
      <c r="BV178" s="66"/>
      <c r="BW178" s="64"/>
      <c r="BX178" s="66"/>
      <c r="BY178" s="66"/>
      <c r="BZ178" s="64"/>
      <c r="CA178" s="64"/>
      <c r="CB178" s="60"/>
      <c r="CC178" s="60"/>
      <c r="CD178" s="64"/>
      <c r="CE178" s="64"/>
      <c r="CF178" s="69"/>
      <c r="CG178" s="64"/>
    </row>
    <row r="179" spans="1:85" ht="46.5" outlineLevel="1" x14ac:dyDescent="0.35">
      <c r="A179" s="54" t="s">
        <v>341</v>
      </c>
      <c r="B179" s="71" t="s">
        <v>350</v>
      </c>
      <c r="C179" s="55" t="s">
        <v>71</v>
      </c>
      <c r="D179" s="77" t="s">
        <v>351</v>
      </c>
      <c r="E179" s="57" t="s">
        <v>65</v>
      </c>
      <c r="F179" s="86">
        <f t="shared" si="37"/>
        <v>30.710139999999999</v>
      </c>
      <c r="G179" s="59">
        <f t="shared" si="21"/>
        <v>0</v>
      </c>
      <c r="H179" s="60">
        <f t="shared" si="22"/>
        <v>30.710139999999999</v>
      </c>
      <c r="I179" s="61"/>
      <c r="J179" s="60"/>
      <c r="K179" s="69"/>
      <c r="L179" s="64"/>
      <c r="M179" s="63"/>
      <c r="N179" s="64"/>
      <c r="O179" s="69"/>
      <c r="P179" s="64"/>
      <c r="Q179" s="59"/>
      <c r="R179" s="60"/>
      <c r="S179" s="64">
        <v>30.710139999999999</v>
      </c>
      <c r="T179" s="59"/>
      <c r="U179" s="60"/>
      <c r="V179" s="59"/>
      <c r="W179" s="60"/>
      <c r="X179" s="59"/>
      <c r="Y179" s="60"/>
      <c r="Z179" s="69"/>
      <c r="AA179" s="66"/>
      <c r="AB179" s="63"/>
      <c r="AC179" s="64"/>
      <c r="AD179" s="69"/>
      <c r="AE179" s="64"/>
      <c r="AF179" s="69"/>
      <c r="AG179" s="64"/>
      <c r="AH179" s="59"/>
      <c r="AI179" s="60"/>
      <c r="AJ179" s="64"/>
      <c r="AK179" s="64"/>
      <c r="AL179" s="59"/>
      <c r="AM179" s="60"/>
      <c r="AN179" s="59"/>
      <c r="AO179" s="60"/>
      <c r="AP179" s="59"/>
      <c r="AQ179" s="60"/>
      <c r="AR179" s="69"/>
      <c r="AS179" s="64"/>
      <c r="AT179" s="60"/>
      <c r="AU179" s="64"/>
      <c r="AV179" s="64"/>
      <c r="AW179" s="64"/>
      <c r="AX179" s="64"/>
      <c r="AY179" s="64"/>
      <c r="AZ179" s="64"/>
      <c r="BA179" s="64"/>
      <c r="BB179" s="64"/>
      <c r="BC179" s="69"/>
      <c r="BD179" s="60"/>
      <c r="BE179" s="59"/>
      <c r="BF179" s="60"/>
      <c r="BG179" s="60"/>
      <c r="BH179" s="69"/>
      <c r="BI179" s="64"/>
      <c r="BJ179" s="64"/>
      <c r="BK179" s="64"/>
      <c r="BL179" s="69"/>
      <c r="BM179" s="64"/>
      <c r="BN179" s="64"/>
      <c r="BO179" s="64"/>
      <c r="BP179" s="64"/>
      <c r="BQ179" s="64"/>
      <c r="BR179" s="64"/>
      <c r="BS179" s="69"/>
      <c r="BT179" s="64"/>
      <c r="BU179" s="70"/>
      <c r="BV179" s="66"/>
      <c r="BW179" s="64"/>
      <c r="BX179" s="66"/>
      <c r="BY179" s="66"/>
      <c r="BZ179" s="64"/>
      <c r="CA179" s="64"/>
      <c r="CB179" s="60"/>
      <c r="CC179" s="60"/>
      <c r="CD179" s="64"/>
      <c r="CE179" s="64"/>
      <c r="CF179" s="69"/>
      <c r="CG179" s="64"/>
    </row>
    <row r="180" spans="1:85" ht="46.5" outlineLevel="1" x14ac:dyDescent="0.35">
      <c r="A180" s="84" t="s">
        <v>341</v>
      </c>
      <c r="B180" s="88" t="s">
        <v>352</v>
      </c>
      <c r="C180" s="55" t="s">
        <v>71</v>
      </c>
      <c r="D180" s="77" t="s">
        <v>353</v>
      </c>
      <c r="E180" s="57" t="s">
        <v>65</v>
      </c>
      <c r="F180" s="86">
        <f t="shared" si="37"/>
        <v>3618.4480000000003</v>
      </c>
      <c r="G180" s="59">
        <f t="shared" si="21"/>
        <v>1639.1877300000001</v>
      </c>
      <c r="H180" s="60">
        <f t="shared" si="22"/>
        <v>1979.26027</v>
      </c>
      <c r="I180" s="61"/>
      <c r="J180" s="60"/>
      <c r="K180" s="69">
        <v>243.75843</v>
      </c>
      <c r="L180" s="64">
        <v>99.563299999999998</v>
      </c>
      <c r="M180" s="63"/>
      <c r="N180" s="64"/>
      <c r="O180" s="69"/>
      <c r="P180" s="64"/>
      <c r="Q180" s="59"/>
      <c r="R180" s="60"/>
      <c r="S180" s="64">
        <v>706.35928000000001</v>
      </c>
      <c r="T180" s="59">
        <v>1173.04369</v>
      </c>
      <c r="U180" s="60">
        <v>11.84911</v>
      </c>
      <c r="V180" s="59"/>
      <c r="W180" s="60"/>
      <c r="X180" s="59"/>
      <c r="Y180" s="60"/>
      <c r="Z180" s="69"/>
      <c r="AA180" s="66"/>
      <c r="AB180" s="63"/>
      <c r="AC180" s="64"/>
      <c r="AD180" s="69"/>
      <c r="AE180" s="64"/>
      <c r="AF180" s="69"/>
      <c r="AG180" s="64"/>
      <c r="AH180" s="69">
        <v>222.38561000000001</v>
      </c>
      <c r="AI180" s="73">
        <v>90.833559999999991</v>
      </c>
      <c r="AJ180" s="64">
        <v>1070.6550199999999</v>
      </c>
      <c r="AK180" s="64"/>
      <c r="AL180" s="59"/>
      <c r="AM180" s="60"/>
      <c r="AN180" s="59"/>
      <c r="AO180" s="60"/>
      <c r="AP180" s="59"/>
      <c r="AQ180" s="60"/>
      <c r="AR180" s="69"/>
      <c r="AS180" s="64"/>
      <c r="AT180" s="60"/>
      <c r="AU180" s="64"/>
      <c r="AV180" s="64"/>
      <c r="AW180" s="64"/>
      <c r="AX180" s="64"/>
      <c r="AY180" s="64"/>
      <c r="AZ180" s="64"/>
      <c r="BA180" s="64"/>
      <c r="BB180" s="64"/>
      <c r="BC180" s="69"/>
      <c r="BD180" s="60"/>
      <c r="BE180" s="59"/>
      <c r="BF180" s="60"/>
      <c r="BG180" s="60"/>
      <c r="BH180" s="69"/>
      <c r="BI180" s="64"/>
      <c r="BJ180" s="64"/>
      <c r="BK180" s="64"/>
      <c r="BL180" s="69"/>
      <c r="BM180" s="64"/>
      <c r="BN180" s="64"/>
      <c r="BO180" s="64"/>
      <c r="BP180" s="64"/>
      <c r="BQ180" s="64"/>
      <c r="BR180" s="64"/>
      <c r="BS180" s="69"/>
      <c r="BT180" s="64"/>
      <c r="BU180" s="70"/>
      <c r="BV180" s="66"/>
      <c r="BW180" s="64"/>
      <c r="BX180" s="66"/>
      <c r="BY180" s="66"/>
      <c r="BZ180" s="64"/>
      <c r="CA180" s="64"/>
      <c r="CB180" s="60"/>
      <c r="CC180" s="60"/>
      <c r="CD180" s="64"/>
      <c r="CE180" s="64"/>
      <c r="CF180" s="69"/>
      <c r="CG180" s="64"/>
    </row>
    <row r="181" spans="1:85" ht="46.5" outlineLevel="1" x14ac:dyDescent="0.35">
      <c r="A181" s="84" t="s">
        <v>341</v>
      </c>
      <c r="B181" s="88" t="s">
        <v>354</v>
      </c>
      <c r="C181" s="55" t="s">
        <v>71</v>
      </c>
      <c r="D181" s="77" t="s">
        <v>355</v>
      </c>
      <c r="E181" s="57" t="s">
        <v>65</v>
      </c>
      <c r="F181" s="86">
        <f t="shared" si="37"/>
        <v>4292.3801100000001</v>
      </c>
      <c r="G181" s="59">
        <f t="shared" si="21"/>
        <v>338.82026999999999</v>
      </c>
      <c r="H181" s="60">
        <f t="shared" si="22"/>
        <v>3953.5598399999999</v>
      </c>
      <c r="I181" s="61"/>
      <c r="J181" s="60"/>
      <c r="K181" s="69">
        <v>205.94771</v>
      </c>
      <c r="L181" s="64">
        <v>84.119489999999999</v>
      </c>
      <c r="M181" s="63"/>
      <c r="N181" s="64"/>
      <c r="O181" s="69"/>
      <c r="P181" s="64"/>
      <c r="Q181" s="59"/>
      <c r="R181" s="60"/>
      <c r="S181" s="64">
        <v>335.03359999999998</v>
      </c>
      <c r="T181" s="59"/>
      <c r="U181" s="60"/>
      <c r="V181" s="59">
        <v>132.87255999999999</v>
      </c>
      <c r="W181" s="60">
        <v>1.34215</v>
      </c>
      <c r="X181" s="59"/>
      <c r="Y181" s="60"/>
      <c r="Z181" s="69"/>
      <c r="AA181" s="66"/>
      <c r="AB181" s="63"/>
      <c r="AC181" s="64"/>
      <c r="AD181" s="69"/>
      <c r="AE181" s="64"/>
      <c r="AF181" s="69"/>
      <c r="AG181" s="64"/>
      <c r="AH181" s="59"/>
      <c r="AI181" s="60"/>
      <c r="AJ181" s="64"/>
      <c r="AK181" s="64"/>
      <c r="AL181" s="59"/>
      <c r="AM181" s="60"/>
      <c r="AN181" s="59"/>
      <c r="AO181" s="60"/>
      <c r="AP181" s="59"/>
      <c r="AQ181" s="60"/>
      <c r="AR181" s="69"/>
      <c r="AS181" s="64"/>
      <c r="AT181" s="60"/>
      <c r="AU181" s="64"/>
      <c r="AV181" s="64"/>
      <c r="AW181" s="64"/>
      <c r="AX181" s="64"/>
      <c r="AY181" s="64"/>
      <c r="AZ181" s="64"/>
      <c r="BA181" s="64"/>
      <c r="BB181" s="64"/>
      <c r="BC181" s="69"/>
      <c r="BD181" s="60"/>
      <c r="BE181" s="59"/>
      <c r="BF181" s="60"/>
      <c r="BG181" s="60"/>
      <c r="BH181" s="69"/>
      <c r="BI181" s="64"/>
      <c r="BJ181" s="64"/>
      <c r="BK181" s="64"/>
      <c r="BL181" s="69"/>
      <c r="BM181" s="64"/>
      <c r="BN181" s="64"/>
      <c r="BO181" s="64"/>
      <c r="BP181" s="64"/>
      <c r="BQ181" s="60">
        <v>3533.0646000000002</v>
      </c>
      <c r="BR181" s="64"/>
      <c r="BS181" s="69"/>
      <c r="BT181" s="64"/>
      <c r="BU181" s="70"/>
      <c r="BV181" s="66"/>
      <c r="BW181" s="64"/>
      <c r="BX181" s="66"/>
      <c r="BY181" s="66"/>
      <c r="BZ181" s="64"/>
      <c r="CA181" s="64"/>
      <c r="CB181" s="60"/>
      <c r="CC181" s="60"/>
      <c r="CD181" s="64"/>
      <c r="CE181" s="64"/>
      <c r="CF181" s="69"/>
      <c r="CG181" s="64"/>
    </row>
    <row r="182" spans="1:85" ht="46.5" outlineLevel="1" x14ac:dyDescent="0.35">
      <c r="A182" s="84" t="s">
        <v>341</v>
      </c>
      <c r="B182" s="88" t="s">
        <v>356</v>
      </c>
      <c r="C182" s="55" t="s">
        <v>71</v>
      </c>
      <c r="D182" s="77">
        <v>241001280113</v>
      </c>
      <c r="E182" s="57" t="s">
        <v>65</v>
      </c>
      <c r="F182" s="86">
        <f t="shared" si="37"/>
        <v>1301.0444</v>
      </c>
      <c r="G182" s="59">
        <f t="shared" si="21"/>
        <v>1068.67965</v>
      </c>
      <c r="H182" s="60">
        <f t="shared" si="22"/>
        <v>232.36475000000002</v>
      </c>
      <c r="I182" s="61"/>
      <c r="J182" s="60"/>
      <c r="K182" s="69">
        <v>109.40971999999999</v>
      </c>
      <c r="L182" s="64">
        <v>44.688479999999998</v>
      </c>
      <c r="M182" s="63"/>
      <c r="N182" s="64"/>
      <c r="O182" s="69"/>
      <c r="P182" s="64"/>
      <c r="Q182" s="59"/>
      <c r="R182" s="60"/>
      <c r="S182" s="64">
        <v>177.98660000000001</v>
      </c>
      <c r="T182" s="59">
        <v>519.61686999999995</v>
      </c>
      <c r="U182" s="60">
        <v>5.2487300000000001</v>
      </c>
      <c r="V182" s="59">
        <v>439.65305999999998</v>
      </c>
      <c r="W182" s="60">
        <v>4.4409400000000003</v>
      </c>
      <c r="X182" s="59"/>
      <c r="Y182" s="60"/>
      <c r="Z182" s="69"/>
      <c r="AA182" s="66"/>
      <c r="AB182" s="63"/>
      <c r="AC182" s="64"/>
      <c r="AD182" s="69"/>
      <c r="AE182" s="64"/>
      <c r="AF182" s="69"/>
      <c r="AG182" s="64"/>
      <c r="AH182" s="59"/>
      <c r="AI182" s="60"/>
      <c r="AJ182" s="64"/>
      <c r="AK182" s="64"/>
      <c r="AL182" s="59"/>
      <c r="AM182" s="60"/>
      <c r="AN182" s="59"/>
      <c r="AO182" s="60"/>
      <c r="AP182" s="59"/>
      <c r="AQ182" s="60"/>
      <c r="AR182" s="69"/>
      <c r="AS182" s="64"/>
      <c r="AT182" s="60"/>
      <c r="AU182" s="64"/>
      <c r="AV182" s="64"/>
      <c r="AW182" s="64"/>
      <c r="AX182" s="64"/>
      <c r="AY182" s="64"/>
      <c r="AZ182" s="64"/>
      <c r="BA182" s="64"/>
      <c r="BB182" s="64"/>
      <c r="BC182" s="69"/>
      <c r="BD182" s="60"/>
      <c r="BE182" s="59"/>
      <c r="BF182" s="60"/>
      <c r="BG182" s="60"/>
      <c r="BH182" s="69"/>
      <c r="BI182" s="64"/>
      <c r="BJ182" s="64"/>
      <c r="BK182" s="64"/>
      <c r="BL182" s="69"/>
      <c r="BM182" s="64"/>
      <c r="BN182" s="64"/>
      <c r="BO182" s="64"/>
      <c r="BP182" s="64"/>
      <c r="BQ182" s="64"/>
      <c r="BR182" s="64"/>
      <c r="BS182" s="69"/>
      <c r="BT182" s="64"/>
      <c r="BU182" s="70"/>
      <c r="BV182" s="66"/>
      <c r="BW182" s="64"/>
      <c r="BX182" s="66"/>
      <c r="BY182" s="66"/>
      <c r="BZ182" s="64"/>
      <c r="CA182" s="64"/>
      <c r="CB182" s="60"/>
      <c r="CC182" s="60"/>
      <c r="CD182" s="64"/>
      <c r="CE182" s="64"/>
      <c r="CF182" s="69"/>
      <c r="CG182" s="64"/>
    </row>
    <row r="183" spans="1:85" ht="46.5" outlineLevel="1" x14ac:dyDescent="0.35">
      <c r="A183" s="84" t="s">
        <v>341</v>
      </c>
      <c r="B183" s="88" t="s">
        <v>357</v>
      </c>
      <c r="C183" s="55" t="s">
        <v>71</v>
      </c>
      <c r="D183" s="77" t="s">
        <v>358</v>
      </c>
      <c r="E183" s="57" t="s">
        <v>65</v>
      </c>
      <c r="F183" s="86">
        <f t="shared" si="37"/>
        <v>360.01919999999996</v>
      </c>
      <c r="G183" s="59">
        <f t="shared" si="21"/>
        <v>294.22834999999998</v>
      </c>
      <c r="H183" s="60">
        <f t="shared" si="22"/>
        <v>65.790850000000006</v>
      </c>
      <c r="I183" s="61"/>
      <c r="J183" s="60"/>
      <c r="K183" s="69"/>
      <c r="L183" s="64"/>
      <c r="M183" s="63"/>
      <c r="N183" s="64"/>
      <c r="O183" s="69"/>
      <c r="P183" s="64"/>
      <c r="Q183" s="59"/>
      <c r="R183" s="60"/>
      <c r="S183" s="64">
        <v>62.818800000000003</v>
      </c>
      <c r="T183" s="59">
        <v>294.22834999999998</v>
      </c>
      <c r="U183" s="60">
        <v>2.9720499999999999</v>
      </c>
      <c r="V183" s="59"/>
      <c r="W183" s="60"/>
      <c r="X183" s="59"/>
      <c r="Y183" s="60"/>
      <c r="Z183" s="69"/>
      <c r="AA183" s="66"/>
      <c r="AB183" s="63"/>
      <c r="AC183" s="64"/>
      <c r="AD183" s="69"/>
      <c r="AE183" s="64"/>
      <c r="AF183" s="69"/>
      <c r="AG183" s="64"/>
      <c r="AH183" s="59"/>
      <c r="AI183" s="60"/>
      <c r="AJ183" s="64"/>
      <c r="AK183" s="64"/>
      <c r="AL183" s="59"/>
      <c r="AM183" s="60"/>
      <c r="AN183" s="59"/>
      <c r="AO183" s="60"/>
      <c r="AP183" s="59"/>
      <c r="AQ183" s="60"/>
      <c r="AR183" s="69"/>
      <c r="AS183" s="64"/>
      <c r="AT183" s="60"/>
      <c r="AU183" s="64"/>
      <c r="AV183" s="64"/>
      <c r="AW183" s="64"/>
      <c r="AX183" s="64"/>
      <c r="AY183" s="64"/>
      <c r="AZ183" s="64"/>
      <c r="BA183" s="64"/>
      <c r="BB183" s="64"/>
      <c r="BC183" s="69"/>
      <c r="BD183" s="60"/>
      <c r="BE183" s="59"/>
      <c r="BF183" s="60"/>
      <c r="BG183" s="60"/>
      <c r="BH183" s="69"/>
      <c r="BI183" s="64"/>
      <c r="BJ183" s="64"/>
      <c r="BK183" s="64"/>
      <c r="BL183" s="69"/>
      <c r="BM183" s="64"/>
      <c r="BN183" s="64"/>
      <c r="BO183" s="64"/>
      <c r="BP183" s="64"/>
      <c r="BQ183" s="64"/>
      <c r="BR183" s="64"/>
      <c r="BS183" s="69"/>
      <c r="BT183" s="64"/>
      <c r="BU183" s="70"/>
      <c r="BV183" s="66"/>
      <c r="BW183" s="64"/>
      <c r="BX183" s="66"/>
      <c r="BY183" s="66"/>
      <c r="BZ183" s="64"/>
      <c r="CA183" s="64"/>
      <c r="CB183" s="60"/>
      <c r="CC183" s="60"/>
      <c r="CD183" s="64"/>
      <c r="CE183" s="64"/>
      <c r="CF183" s="69"/>
      <c r="CG183" s="64"/>
    </row>
    <row r="184" spans="1:85" ht="46.5" outlineLevel="1" x14ac:dyDescent="0.35">
      <c r="A184" s="54" t="s">
        <v>341</v>
      </c>
      <c r="B184" s="88" t="s">
        <v>359</v>
      </c>
      <c r="C184" s="55" t="s">
        <v>71</v>
      </c>
      <c r="D184" s="77" t="s">
        <v>360</v>
      </c>
      <c r="E184" s="57" t="s">
        <v>65</v>
      </c>
      <c r="F184" s="86">
        <f t="shared" si="37"/>
        <v>368.01599999999996</v>
      </c>
      <c r="G184" s="59">
        <f t="shared" si="21"/>
        <v>96.537989999999994</v>
      </c>
      <c r="H184" s="60">
        <f t="shared" si="22"/>
        <v>271.47800999999998</v>
      </c>
      <c r="I184" s="61"/>
      <c r="J184" s="60"/>
      <c r="K184" s="69">
        <v>96.537989999999994</v>
      </c>
      <c r="L184" s="64">
        <v>39.431010000000001</v>
      </c>
      <c r="M184" s="63"/>
      <c r="N184" s="64"/>
      <c r="O184" s="69"/>
      <c r="P184" s="64"/>
      <c r="Q184" s="59"/>
      <c r="R184" s="60"/>
      <c r="S184" s="64">
        <v>157.047</v>
      </c>
      <c r="T184" s="59"/>
      <c r="U184" s="60"/>
      <c r="V184" s="59"/>
      <c r="W184" s="60"/>
      <c r="X184" s="59"/>
      <c r="Y184" s="60"/>
      <c r="Z184" s="69"/>
      <c r="AA184" s="66"/>
      <c r="AB184" s="63"/>
      <c r="AC184" s="64"/>
      <c r="AD184" s="69"/>
      <c r="AE184" s="64"/>
      <c r="AF184" s="69"/>
      <c r="AG184" s="64"/>
      <c r="AH184" s="59"/>
      <c r="AI184" s="60"/>
      <c r="AJ184" s="64"/>
      <c r="AK184" s="64"/>
      <c r="AL184" s="59"/>
      <c r="AM184" s="60"/>
      <c r="AN184" s="59"/>
      <c r="AO184" s="60"/>
      <c r="AP184" s="59"/>
      <c r="AQ184" s="60"/>
      <c r="AR184" s="69"/>
      <c r="AS184" s="64"/>
      <c r="AT184" s="60"/>
      <c r="AU184" s="64"/>
      <c r="AV184" s="64"/>
      <c r="AW184" s="64"/>
      <c r="AX184" s="64"/>
      <c r="AY184" s="64"/>
      <c r="AZ184" s="64"/>
      <c r="BA184" s="64"/>
      <c r="BB184" s="64"/>
      <c r="BC184" s="69"/>
      <c r="BD184" s="60"/>
      <c r="BE184" s="59"/>
      <c r="BF184" s="60"/>
      <c r="BG184" s="60"/>
      <c r="BH184" s="69"/>
      <c r="BI184" s="64"/>
      <c r="BJ184" s="64"/>
      <c r="BK184" s="64"/>
      <c r="BL184" s="69"/>
      <c r="BM184" s="64"/>
      <c r="BN184" s="64"/>
      <c r="BO184" s="64">
        <v>75</v>
      </c>
      <c r="BP184" s="64"/>
      <c r="BQ184" s="64"/>
      <c r="BR184" s="64"/>
      <c r="BS184" s="69"/>
      <c r="BT184" s="64"/>
      <c r="BU184" s="70"/>
      <c r="BV184" s="66"/>
      <c r="BW184" s="64"/>
      <c r="BX184" s="66"/>
      <c r="BY184" s="66"/>
      <c r="BZ184" s="64"/>
      <c r="CA184" s="64"/>
      <c r="CB184" s="60"/>
      <c r="CC184" s="60"/>
      <c r="CD184" s="64"/>
      <c r="CE184" s="64"/>
      <c r="CF184" s="69"/>
      <c r="CG184" s="64"/>
    </row>
    <row r="185" spans="1:85" ht="46.5" outlineLevel="1" x14ac:dyDescent="0.35">
      <c r="A185" s="54" t="s">
        <v>341</v>
      </c>
      <c r="B185" s="88" t="s">
        <v>361</v>
      </c>
      <c r="C185" s="55" t="s">
        <v>71</v>
      </c>
      <c r="D185" s="77">
        <v>241000269269</v>
      </c>
      <c r="E185" s="57" t="s">
        <v>65</v>
      </c>
      <c r="F185" s="86">
        <f t="shared" si="37"/>
        <v>1376.6908000000001</v>
      </c>
      <c r="G185" s="59">
        <f t="shared" si="21"/>
        <v>1130.66632</v>
      </c>
      <c r="H185" s="60">
        <f t="shared" si="22"/>
        <v>246.02448000000001</v>
      </c>
      <c r="I185" s="61"/>
      <c r="J185" s="60"/>
      <c r="K185" s="69">
        <v>115.84559</v>
      </c>
      <c r="L185" s="64">
        <v>47.317210000000003</v>
      </c>
      <c r="M185" s="63"/>
      <c r="N185" s="64"/>
      <c r="O185" s="69"/>
      <c r="P185" s="64"/>
      <c r="Q185" s="59"/>
      <c r="R185" s="60"/>
      <c r="S185" s="64">
        <v>188.4564</v>
      </c>
      <c r="T185" s="59">
        <v>1014.82073</v>
      </c>
      <c r="U185" s="60">
        <v>10.250870000000001</v>
      </c>
      <c r="V185" s="59"/>
      <c r="W185" s="60"/>
      <c r="X185" s="59"/>
      <c r="Y185" s="60"/>
      <c r="Z185" s="69"/>
      <c r="AA185" s="66"/>
      <c r="AB185" s="63"/>
      <c r="AC185" s="64"/>
      <c r="AD185" s="69"/>
      <c r="AE185" s="64"/>
      <c r="AF185" s="69"/>
      <c r="AG185" s="64"/>
      <c r="AH185" s="59"/>
      <c r="AI185" s="60"/>
      <c r="AJ185" s="64"/>
      <c r="AK185" s="64"/>
      <c r="AL185" s="59"/>
      <c r="AM185" s="60"/>
      <c r="AN185" s="59"/>
      <c r="AO185" s="60"/>
      <c r="AP185" s="59"/>
      <c r="AQ185" s="60"/>
      <c r="AR185" s="69"/>
      <c r="AS185" s="64"/>
      <c r="AT185" s="60"/>
      <c r="AU185" s="64"/>
      <c r="AV185" s="64"/>
      <c r="AW185" s="64"/>
      <c r="AX185" s="64"/>
      <c r="AY185" s="64"/>
      <c r="AZ185" s="64"/>
      <c r="BA185" s="64"/>
      <c r="BB185" s="64"/>
      <c r="BC185" s="69"/>
      <c r="BD185" s="60"/>
      <c r="BE185" s="59"/>
      <c r="BF185" s="60"/>
      <c r="BG185" s="60"/>
      <c r="BH185" s="69"/>
      <c r="BI185" s="64"/>
      <c r="BJ185" s="64"/>
      <c r="BK185" s="64"/>
      <c r="BL185" s="69"/>
      <c r="BM185" s="64"/>
      <c r="BN185" s="64"/>
      <c r="BO185" s="64"/>
      <c r="BP185" s="64"/>
      <c r="BQ185" s="64"/>
      <c r="BR185" s="64"/>
      <c r="BS185" s="69"/>
      <c r="BT185" s="64"/>
      <c r="BU185" s="70"/>
      <c r="BV185" s="66"/>
      <c r="BW185" s="64"/>
      <c r="BX185" s="66"/>
      <c r="BY185" s="66"/>
      <c r="BZ185" s="64"/>
      <c r="CA185" s="64"/>
      <c r="CB185" s="60"/>
      <c r="CC185" s="60"/>
      <c r="CD185" s="64"/>
      <c r="CE185" s="64"/>
      <c r="CF185" s="69"/>
      <c r="CG185" s="64"/>
    </row>
    <row r="186" spans="1:85" ht="46.5" outlineLevel="1" x14ac:dyDescent="0.35">
      <c r="A186" s="54" t="s">
        <v>341</v>
      </c>
      <c r="B186" s="88" t="s">
        <v>362</v>
      </c>
      <c r="C186" s="55" t="s">
        <v>71</v>
      </c>
      <c r="D186" s="77">
        <v>241000023610</v>
      </c>
      <c r="E186" s="57" t="s">
        <v>65</v>
      </c>
      <c r="F186" s="86">
        <f t="shared" si="37"/>
        <v>175.80959999999999</v>
      </c>
      <c r="G186" s="59">
        <f t="shared" si="21"/>
        <v>57.922789999999999</v>
      </c>
      <c r="H186" s="60">
        <f t="shared" si="22"/>
        <v>117.88681</v>
      </c>
      <c r="I186" s="61"/>
      <c r="J186" s="60"/>
      <c r="K186" s="69">
        <v>57.922789999999999</v>
      </c>
      <c r="L186" s="64">
        <v>23.658609999999999</v>
      </c>
      <c r="M186" s="63"/>
      <c r="N186" s="64"/>
      <c r="O186" s="69"/>
      <c r="P186" s="64"/>
      <c r="Q186" s="59"/>
      <c r="R186" s="60"/>
      <c r="S186" s="64">
        <v>94.228200000000001</v>
      </c>
      <c r="T186" s="59"/>
      <c r="U186" s="60"/>
      <c r="V186" s="59"/>
      <c r="W186" s="60"/>
      <c r="X186" s="59"/>
      <c r="Y186" s="60"/>
      <c r="Z186" s="69"/>
      <c r="AA186" s="66"/>
      <c r="AB186" s="63"/>
      <c r="AC186" s="64"/>
      <c r="AD186" s="69"/>
      <c r="AE186" s="64"/>
      <c r="AF186" s="69"/>
      <c r="AG186" s="64"/>
      <c r="AH186" s="59"/>
      <c r="AI186" s="60"/>
      <c r="AJ186" s="64"/>
      <c r="AK186" s="64"/>
      <c r="AL186" s="59"/>
      <c r="AM186" s="60"/>
      <c r="AN186" s="59"/>
      <c r="AO186" s="60"/>
      <c r="AP186" s="59"/>
      <c r="AQ186" s="60"/>
      <c r="AR186" s="69"/>
      <c r="AS186" s="64"/>
      <c r="AT186" s="60"/>
      <c r="AU186" s="64"/>
      <c r="AV186" s="64"/>
      <c r="AW186" s="64"/>
      <c r="AX186" s="64"/>
      <c r="AY186" s="64"/>
      <c r="AZ186" s="64"/>
      <c r="BA186" s="64"/>
      <c r="BB186" s="64"/>
      <c r="BC186" s="69"/>
      <c r="BD186" s="60"/>
      <c r="BE186" s="59"/>
      <c r="BF186" s="60"/>
      <c r="BG186" s="60"/>
      <c r="BH186" s="69"/>
      <c r="BI186" s="64"/>
      <c r="BJ186" s="64"/>
      <c r="BK186" s="64"/>
      <c r="BL186" s="69"/>
      <c r="BM186" s="64"/>
      <c r="BN186" s="64"/>
      <c r="BO186" s="64"/>
      <c r="BP186" s="64"/>
      <c r="BQ186" s="64"/>
      <c r="BR186" s="64"/>
      <c r="BS186" s="69"/>
      <c r="BT186" s="64"/>
      <c r="BU186" s="70"/>
      <c r="BV186" s="66"/>
      <c r="BW186" s="64"/>
      <c r="BX186" s="66"/>
      <c r="BY186" s="66"/>
      <c r="BZ186" s="64"/>
      <c r="CA186" s="64"/>
      <c r="CB186" s="60"/>
      <c r="CC186" s="60"/>
      <c r="CD186" s="64"/>
      <c r="CE186" s="64"/>
      <c r="CF186" s="69"/>
      <c r="CG186" s="64"/>
    </row>
    <row r="187" spans="1:85" outlineLevel="1" x14ac:dyDescent="0.35">
      <c r="A187" s="84" t="s">
        <v>341</v>
      </c>
      <c r="B187" s="88" t="s">
        <v>363</v>
      </c>
      <c r="C187" s="55" t="s">
        <v>104</v>
      </c>
      <c r="D187" s="77">
        <v>2410004475</v>
      </c>
      <c r="E187" s="57" t="s">
        <v>65</v>
      </c>
      <c r="F187" s="86">
        <f t="shared" si="37"/>
        <v>2832.6759999999999</v>
      </c>
      <c r="G187" s="59">
        <f t="shared" si="21"/>
        <v>0</v>
      </c>
      <c r="H187" s="60">
        <f t="shared" si="22"/>
        <v>2832.6759999999999</v>
      </c>
      <c r="I187" s="61"/>
      <c r="J187" s="60"/>
      <c r="K187" s="69"/>
      <c r="L187" s="64"/>
      <c r="M187" s="63"/>
      <c r="N187" s="64"/>
      <c r="O187" s="69"/>
      <c r="P187" s="64"/>
      <c r="Q187" s="59"/>
      <c r="R187" s="60"/>
      <c r="S187" s="64"/>
      <c r="T187" s="59"/>
      <c r="U187" s="60"/>
      <c r="V187" s="59"/>
      <c r="W187" s="60"/>
      <c r="X187" s="59"/>
      <c r="Y187" s="60"/>
      <c r="Z187" s="69"/>
      <c r="AA187" s="66"/>
      <c r="AB187" s="63"/>
      <c r="AC187" s="64"/>
      <c r="AD187" s="69"/>
      <c r="AE187" s="64"/>
      <c r="AF187" s="69"/>
      <c r="AG187" s="64"/>
      <c r="AH187" s="59"/>
      <c r="AI187" s="60"/>
      <c r="AJ187" s="64"/>
      <c r="AK187" s="64"/>
      <c r="AL187" s="59"/>
      <c r="AM187" s="60"/>
      <c r="AN187" s="59"/>
      <c r="AO187" s="60"/>
      <c r="AP187" s="59"/>
      <c r="AQ187" s="60"/>
      <c r="AR187" s="69"/>
      <c r="AS187" s="64"/>
      <c r="AT187" s="60"/>
      <c r="AU187" s="64"/>
      <c r="AV187" s="64">
        <v>1410</v>
      </c>
      <c r="AW187" s="64">
        <v>1422.6759999999999</v>
      </c>
      <c r="AX187" s="64"/>
      <c r="AY187" s="64"/>
      <c r="AZ187" s="64"/>
      <c r="BA187" s="64"/>
      <c r="BB187" s="64"/>
      <c r="BC187" s="69"/>
      <c r="BD187" s="60"/>
      <c r="BE187" s="59"/>
      <c r="BF187" s="60"/>
      <c r="BG187" s="60"/>
      <c r="BH187" s="69"/>
      <c r="BI187" s="64"/>
      <c r="BJ187" s="64"/>
      <c r="BK187" s="64"/>
      <c r="BL187" s="69"/>
      <c r="BM187" s="64"/>
      <c r="BN187" s="64"/>
      <c r="BO187" s="64"/>
      <c r="BP187" s="64"/>
      <c r="BQ187" s="64"/>
      <c r="BR187" s="64"/>
      <c r="BS187" s="69"/>
      <c r="BT187" s="64"/>
      <c r="BU187" s="70"/>
      <c r="BV187" s="66"/>
      <c r="BW187" s="64"/>
      <c r="BX187" s="66"/>
      <c r="BY187" s="66"/>
      <c r="BZ187" s="64"/>
      <c r="CA187" s="64"/>
      <c r="CB187" s="60"/>
      <c r="CC187" s="60"/>
      <c r="CD187" s="64"/>
      <c r="CE187" s="64"/>
      <c r="CF187" s="69"/>
      <c r="CG187" s="64"/>
    </row>
    <row r="188" spans="1:85" outlineLevel="1" x14ac:dyDescent="0.35">
      <c r="A188" s="84" t="s">
        <v>341</v>
      </c>
      <c r="B188" s="88" t="s">
        <v>364</v>
      </c>
      <c r="C188" s="55" t="s">
        <v>104</v>
      </c>
      <c r="D188" s="77">
        <v>2410002118</v>
      </c>
      <c r="E188" s="57" t="s">
        <v>65</v>
      </c>
      <c r="F188" s="86">
        <f t="shared" si="37"/>
        <v>486.5145</v>
      </c>
      <c r="G188" s="59">
        <f t="shared" si="21"/>
        <v>0</v>
      </c>
      <c r="H188" s="60">
        <f t="shared" si="22"/>
        <v>486.5145</v>
      </c>
      <c r="I188" s="61"/>
      <c r="J188" s="60"/>
      <c r="K188" s="69"/>
      <c r="L188" s="64"/>
      <c r="M188" s="63"/>
      <c r="N188" s="64"/>
      <c r="O188" s="69"/>
      <c r="P188" s="64"/>
      <c r="Q188" s="59"/>
      <c r="R188" s="60"/>
      <c r="S188" s="64"/>
      <c r="T188" s="59"/>
      <c r="U188" s="60"/>
      <c r="V188" s="59"/>
      <c r="W188" s="60"/>
      <c r="X188" s="59"/>
      <c r="Y188" s="60"/>
      <c r="Z188" s="69"/>
      <c r="AA188" s="66"/>
      <c r="AB188" s="63"/>
      <c r="AC188" s="64"/>
      <c r="AD188" s="69"/>
      <c r="AE188" s="64"/>
      <c r="AF188" s="69"/>
      <c r="AG188" s="64"/>
      <c r="AH188" s="59"/>
      <c r="AI188" s="60"/>
      <c r="AJ188" s="64"/>
      <c r="AK188" s="64"/>
      <c r="AL188" s="59"/>
      <c r="AM188" s="60"/>
      <c r="AN188" s="59"/>
      <c r="AO188" s="60"/>
      <c r="AP188" s="59"/>
      <c r="AQ188" s="60"/>
      <c r="AR188" s="69"/>
      <c r="AS188" s="64"/>
      <c r="AT188" s="60"/>
      <c r="AU188" s="64"/>
      <c r="AV188" s="64"/>
      <c r="AW188" s="64">
        <v>486.5145</v>
      </c>
      <c r="AX188" s="64"/>
      <c r="AY188" s="64"/>
      <c r="AZ188" s="64"/>
      <c r="BA188" s="64"/>
      <c r="BB188" s="64"/>
      <c r="BC188" s="69"/>
      <c r="BD188" s="60"/>
      <c r="BE188" s="59"/>
      <c r="BF188" s="60"/>
      <c r="BG188" s="60"/>
      <c r="BH188" s="69"/>
      <c r="BI188" s="64"/>
      <c r="BJ188" s="64"/>
      <c r="BK188" s="64"/>
      <c r="BL188" s="69"/>
      <c r="BM188" s="64"/>
      <c r="BN188" s="64"/>
      <c r="BO188" s="64"/>
      <c r="BP188" s="64"/>
      <c r="BQ188" s="64"/>
      <c r="BR188" s="64"/>
      <c r="BS188" s="69"/>
      <c r="BT188" s="64"/>
      <c r="BU188" s="70"/>
      <c r="BV188" s="66"/>
      <c r="BW188" s="64"/>
      <c r="BX188" s="66"/>
      <c r="BY188" s="66"/>
      <c r="BZ188" s="64"/>
      <c r="CA188" s="64"/>
      <c r="CB188" s="60"/>
      <c r="CC188" s="60"/>
      <c r="CD188" s="64"/>
      <c r="CE188" s="64"/>
      <c r="CF188" s="69"/>
      <c r="CG188" s="64"/>
    </row>
    <row r="189" spans="1:85" outlineLevel="1" x14ac:dyDescent="0.35">
      <c r="A189" s="84" t="s">
        <v>341</v>
      </c>
      <c r="B189" s="88" t="s">
        <v>365</v>
      </c>
      <c r="C189" s="55" t="s">
        <v>113</v>
      </c>
      <c r="D189" s="77" t="s">
        <v>366</v>
      </c>
      <c r="E189" s="57" t="s">
        <v>65</v>
      </c>
      <c r="F189" s="86">
        <f t="shared" si="37"/>
        <v>18837.839189999999</v>
      </c>
      <c r="G189" s="59">
        <f t="shared" si="21"/>
        <v>15209.012060000001</v>
      </c>
      <c r="H189" s="60">
        <f t="shared" si="22"/>
        <v>3628.8271299999997</v>
      </c>
      <c r="I189" s="61">
        <v>52.975230000000003</v>
      </c>
      <c r="J189" s="60">
        <v>21.63777</v>
      </c>
      <c r="K189" s="69">
        <v>1679.65274</v>
      </c>
      <c r="L189" s="64">
        <v>686.05534999999998</v>
      </c>
      <c r="M189" s="63">
        <v>711.39328</v>
      </c>
      <c r="N189" s="64">
        <v>290.56907999999999</v>
      </c>
      <c r="O189" s="69"/>
      <c r="P189" s="64"/>
      <c r="Q189" s="59"/>
      <c r="R189" s="60"/>
      <c r="S189" s="64">
        <v>2190.8056499999998</v>
      </c>
      <c r="T189" s="59"/>
      <c r="U189" s="60"/>
      <c r="V189" s="59">
        <v>11695.080830000001</v>
      </c>
      <c r="W189" s="60">
        <v>118.13217</v>
      </c>
      <c r="X189" s="59">
        <v>1069.9099799999999</v>
      </c>
      <c r="Y189" s="60">
        <v>56.311050000000002</v>
      </c>
      <c r="Z189" s="69"/>
      <c r="AA189" s="66"/>
      <c r="AB189" s="63"/>
      <c r="AC189" s="64"/>
      <c r="AD189" s="69"/>
      <c r="AE189" s="64"/>
      <c r="AF189" s="69"/>
      <c r="AG189" s="64"/>
      <c r="AH189" s="59"/>
      <c r="AI189" s="60"/>
      <c r="AJ189" s="64"/>
      <c r="AK189" s="64"/>
      <c r="AL189" s="59"/>
      <c r="AM189" s="60"/>
      <c r="AN189" s="59"/>
      <c r="AO189" s="60"/>
      <c r="AP189" s="59"/>
      <c r="AQ189" s="60"/>
      <c r="AR189" s="69"/>
      <c r="AS189" s="64"/>
      <c r="AT189" s="60"/>
      <c r="AU189" s="64"/>
      <c r="AV189" s="64"/>
      <c r="AW189" s="64"/>
      <c r="AX189" s="64"/>
      <c r="AY189" s="64"/>
      <c r="AZ189" s="64"/>
      <c r="BA189" s="64"/>
      <c r="BB189" s="64"/>
      <c r="BC189" s="69"/>
      <c r="BD189" s="60"/>
      <c r="BE189" s="59"/>
      <c r="BF189" s="60"/>
      <c r="BG189" s="60"/>
      <c r="BH189" s="69"/>
      <c r="BI189" s="64"/>
      <c r="BJ189" s="64"/>
      <c r="BK189" s="64"/>
      <c r="BL189" s="69"/>
      <c r="BM189" s="64"/>
      <c r="BN189" s="64"/>
      <c r="BO189" s="64">
        <v>204.16667000000001</v>
      </c>
      <c r="BP189" s="64"/>
      <c r="BQ189" s="64"/>
      <c r="BR189" s="64">
        <v>61.149389999999997</v>
      </c>
      <c r="BS189" s="69"/>
      <c r="BT189" s="64"/>
      <c r="BU189" s="70"/>
      <c r="BV189" s="66"/>
      <c r="BW189" s="64"/>
      <c r="BX189" s="66"/>
      <c r="BY189" s="66"/>
      <c r="BZ189" s="64"/>
      <c r="CA189" s="64"/>
      <c r="CB189" s="60"/>
      <c r="CC189" s="60"/>
      <c r="CD189" s="64"/>
      <c r="CE189" s="64"/>
      <c r="CF189" s="69"/>
      <c r="CG189" s="64"/>
    </row>
    <row r="190" spans="1:85" outlineLevel="1" x14ac:dyDescent="0.35">
      <c r="A190" s="84" t="s">
        <v>341</v>
      </c>
      <c r="B190" s="88" t="s">
        <v>367</v>
      </c>
      <c r="C190" s="55" t="s">
        <v>113</v>
      </c>
      <c r="D190" s="77" t="s">
        <v>368</v>
      </c>
      <c r="E190" s="57" t="s">
        <v>65</v>
      </c>
      <c r="F190" s="86">
        <f t="shared" si="37"/>
        <v>1292.9386999999999</v>
      </c>
      <c r="G190" s="59">
        <f t="shared" si="21"/>
        <v>634.84980999999993</v>
      </c>
      <c r="H190" s="60">
        <f t="shared" si="22"/>
        <v>658.08888999999999</v>
      </c>
      <c r="I190" s="61"/>
      <c r="J190" s="60"/>
      <c r="K190" s="69">
        <v>321.79329999999999</v>
      </c>
      <c r="L190" s="64">
        <v>131.4367</v>
      </c>
      <c r="M190" s="63"/>
      <c r="N190" s="64"/>
      <c r="O190" s="69"/>
      <c r="P190" s="64"/>
      <c r="Q190" s="59"/>
      <c r="R190" s="60"/>
      <c r="S190" s="64">
        <v>523.49</v>
      </c>
      <c r="T190" s="59"/>
      <c r="U190" s="60"/>
      <c r="V190" s="59">
        <v>313.05651</v>
      </c>
      <c r="W190" s="60">
        <v>3.1621899999999998</v>
      </c>
      <c r="X190" s="59"/>
      <c r="Y190" s="60"/>
      <c r="Z190" s="69"/>
      <c r="AA190" s="66"/>
      <c r="AB190" s="63"/>
      <c r="AC190" s="64"/>
      <c r="AD190" s="69"/>
      <c r="AE190" s="64"/>
      <c r="AF190" s="69"/>
      <c r="AG190" s="64"/>
      <c r="AH190" s="59"/>
      <c r="AI190" s="60"/>
      <c r="AJ190" s="64"/>
      <c r="AK190" s="64"/>
      <c r="AL190" s="59"/>
      <c r="AM190" s="60"/>
      <c r="AN190" s="59"/>
      <c r="AO190" s="60"/>
      <c r="AP190" s="59"/>
      <c r="AQ190" s="60"/>
      <c r="AR190" s="69"/>
      <c r="AS190" s="64"/>
      <c r="AT190" s="60"/>
      <c r="AU190" s="64"/>
      <c r="AV190" s="64"/>
      <c r="AW190" s="64"/>
      <c r="AX190" s="64"/>
      <c r="AY190" s="64"/>
      <c r="AZ190" s="64"/>
      <c r="BA190" s="64"/>
      <c r="BB190" s="64"/>
      <c r="BC190" s="69"/>
      <c r="BD190" s="60"/>
      <c r="BE190" s="59"/>
      <c r="BF190" s="60"/>
      <c r="BG190" s="60"/>
      <c r="BH190" s="69"/>
      <c r="BI190" s="64"/>
      <c r="BJ190" s="64"/>
      <c r="BK190" s="64"/>
      <c r="BL190" s="69"/>
      <c r="BM190" s="64"/>
      <c r="BN190" s="64"/>
      <c r="BO190" s="64"/>
      <c r="BP190" s="64"/>
      <c r="BQ190" s="64"/>
      <c r="BR190" s="64"/>
      <c r="BS190" s="69"/>
      <c r="BT190" s="64"/>
      <c r="BU190" s="70"/>
      <c r="BV190" s="66"/>
      <c r="BW190" s="64"/>
      <c r="BX190" s="66"/>
      <c r="BY190" s="66"/>
      <c r="BZ190" s="64"/>
      <c r="CA190" s="64"/>
      <c r="CB190" s="60"/>
      <c r="CC190" s="60"/>
      <c r="CD190" s="64"/>
      <c r="CE190" s="64"/>
      <c r="CF190" s="69"/>
      <c r="CG190" s="64"/>
    </row>
    <row r="191" spans="1:85" outlineLevel="1" x14ac:dyDescent="0.35">
      <c r="A191" s="84" t="s">
        <v>341</v>
      </c>
      <c r="B191" s="88" t="s">
        <v>369</v>
      </c>
      <c r="C191" s="55" t="s">
        <v>113</v>
      </c>
      <c r="D191" s="77" t="s">
        <v>370</v>
      </c>
      <c r="E191" s="57" t="s">
        <v>65</v>
      </c>
      <c r="F191" s="86">
        <f t="shared" si="37"/>
        <v>1437.70479</v>
      </c>
      <c r="G191" s="59">
        <f t="shared" si="21"/>
        <v>758.34990999999991</v>
      </c>
      <c r="H191" s="60">
        <f t="shared" si="22"/>
        <v>679.35488000000009</v>
      </c>
      <c r="I191" s="61">
        <v>38.802030000000002</v>
      </c>
      <c r="J191" s="60">
        <v>15.84872</v>
      </c>
      <c r="K191" s="69">
        <v>324.04584999999997</v>
      </c>
      <c r="L191" s="64">
        <v>132.35676000000001</v>
      </c>
      <c r="M191" s="63"/>
      <c r="N191" s="64"/>
      <c r="O191" s="69"/>
      <c r="P191" s="64"/>
      <c r="Q191" s="59"/>
      <c r="R191" s="60"/>
      <c r="S191" s="64">
        <v>527.15443000000005</v>
      </c>
      <c r="T191" s="59"/>
      <c r="U191" s="60"/>
      <c r="V191" s="59">
        <v>395.50202999999999</v>
      </c>
      <c r="W191" s="60">
        <v>3.9949699999999999</v>
      </c>
      <c r="X191" s="59"/>
      <c r="Y191" s="60"/>
      <c r="Z191" s="69"/>
      <c r="AA191" s="66"/>
      <c r="AB191" s="63"/>
      <c r="AC191" s="64"/>
      <c r="AD191" s="69"/>
      <c r="AE191" s="64"/>
      <c r="AF191" s="69"/>
      <c r="AG191" s="64"/>
      <c r="AH191" s="59"/>
      <c r="AI191" s="60"/>
      <c r="AJ191" s="64"/>
      <c r="AK191" s="64"/>
      <c r="AL191" s="59"/>
      <c r="AM191" s="60"/>
      <c r="AN191" s="59"/>
      <c r="AO191" s="60"/>
      <c r="AP191" s="59"/>
      <c r="AQ191" s="60"/>
      <c r="AR191" s="69"/>
      <c r="AS191" s="64"/>
      <c r="AT191" s="60"/>
      <c r="AU191" s="64"/>
      <c r="AV191" s="64"/>
      <c r="AW191" s="64"/>
      <c r="AX191" s="64"/>
      <c r="AY191" s="64"/>
      <c r="AZ191" s="64"/>
      <c r="BA191" s="64"/>
      <c r="BB191" s="64"/>
      <c r="BC191" s="69"/>
      <c r="BD191" s="60"/>
      <c r="BE191" s="59"/>
      <c r="BF191" s="60"/>
      <c r="BG191" s="60"/>
      <c r="BH191" s="69"/>
      <c r="BI191" s="64"/>
      <c r="BJ191" s="64"/>
      <c r="BK191" s="64"/>
      <c r="BL191" s="69"/>
      <c r="BM191" s="64"/>
      <c r="BN191" s="64"/>
      <c r="BO191" s="64"/>
      <c r="BP191" s="64"/>
      <c r="BQ191" s="64"/>
      <c r="BR191" s="64"/>
      <c r="BS191" s="69"/>
      <c r="BT191" s="64"/>
      <c r="BU191" s="70"/>
      <c r="BV191" s="66"/>
      <c r="BW191" s="64"/>
      <c r="BX191" s="66"/>
      <c r="BY191" s="66"/>
      <c r="BZ191" s="64"/>
      <c r="CA191" s="64"/>
      <c r="CB191" s="60"/>
      <c r="CC191" s="60"/>
      <c r="CD191" s="64"/>
      <c r="CE191" s="64"/>
      <c r="CF191" s="69"/>
      <c r="CG191" s="64"/>
    </row>
    <row r="192" spans="1:85" outlineLevel="1" x14ac:dyDescent="0.35">
      <c r="A192" s="84" t="s">
        <v>341</v>
      </c>
      <c r="B192" s="88" t="s">
        <v>371</v>
      </c>
      <c r="C192" s="55" t="s">
        <v>113</v>
      </c>
      <c r="D192" s="77">
        <v>2410004098</v>
      </c>
      <c r="E192" s="57" t="s">
        <v>65</v>
      </c>
      <c r="F192" s="86">
        <f t="shared" si="37"/>
        <v>13260.10543</v>
      </c>
      <c r="G192" s="59">
        <f t="shared" si="21"/>
        <v>9353.5243399999999</v>
      </c>
      <c r="H192" s="60">
        <f t="shared" si="22"/>
        <v>3906.5810900000006</v>
      </c>
      <c r="I192" s="61">
        <v>974.18701999999996</v>
      </c>
      <c r="J192" s="60">
        <v>397.90737999999999</v>
      </c>
      <c r="K192" s="69">
        <v>1361.1856600000001</v>
      </c>
      <c r="L192" s="64">
        <v>555.97724000000005</v>
      </c>
      <c r="M192" s="63">
        <v>396.09616999999997</v>
      </c>
      <c r="N192" s="64">
        <v>161.78576000000001</v>
      </c>
      <c r="O192" s="69"/>
      <c r="P192" s="64"/>
      <c r="Q192" s="59"/>
      <c r="R192" s="60"/>
      <c r="S192" s="64">
        <v>2214.3627000000001</v>
      </c>
      <c r="T192" s="59"/>
      <c r="U192" s="60"/>
      <c r="V192" s="59">
        <v>6514.3593799999999</v>
      </c>
      <c r="W192" s="60">
        <v>65.80162</v>
      </c>
      <c r="X192" s="59">
        <v>107.69611</v>
      </c>
      <c r="Y192" s="60">
        <v>5.6682199999999998</v>
      </c>
      <c r="Z192" s="69"/>
      <c r="AA192" s="66"/>
      <c r="AB192" s="63"/>
      <c r="AC192" s="64"/>
      <c r="AD192" s="69"/>
      <c r="AE192" s="64"/>
      <c r="AF192" s="69"/>
      <c r="AG192" s="64"/>
      <c r="AH192" s="59"/>
      <c r="AI192" s="60"/>
      <c r="AJ192" s="64"/>
      <c r="AK192" s="64"/>
      <c r="AL192" s="59"/>
      <c r="AM192" s="60"/>
      <c r="AN192" s="59"/>
      <c r="AO192" s="60"/>
      <c r="AP192" s="59"/>
      <c r="AQ192" s="60"/>
      <c r="AR192" s="69"/>
      <c r="AS192" s="64"/>
      <c r="AT192" s="60"/>
      <c r="AU192" s="64"/>
      <c r="AV192" s="64"/>
      <c r="AW192" s="64"/>
      <c r="AX192" s="64"/>
      <c r="AY192" s="64"/>
      <c r="AZ192" s="64"/>
      <c r="BA192" s="64"/>
      <c r="BB192" s="64"/>
      <c r="BC192" s="69"/>
      <c r="BD192" s="60"/>
      <c r="BE192" s="59"/>
      <c r="BF192" s="60"/>
      <c r="BG192" s="60"/>
      <c r="BH192" s="69"/>
      <c r="BI192" s="64"/>
      <c r="BJ192" s="64"/>
      <c r="BK192" s="64"/>
      <c r="BL192" s="69"/>
      <c r="BM192" s="64"/>
      <c r="BN192" s="64"/>
      <c r="BO192" s="64">
        <v>275.625</v>
      </c>
      <c r="BP192" s="64"/>
      <c r="BQ192" s="64"/>
      <c r="BR192" s="64"/>
      <c r="BS192" s="69"/>
      <c r="BT192" s="64"/>
      <c r="BU192" s="70"/>
      <c r="BV192" s="66"/>
      <c r="BW192" s="64"/>
      <c r="BX192" s="66"/>
      <c r="BY192" s="66"/>
      <c r="BZ192" s="64"/>
      <c r="CA192" s="64"/>
      <c r="CB192" s="60"/>
      <c r="CC192" s="60"/>
      <c r="CD192" s="64">
        <v>229.45317</v>
      </c>
      <c r="CE192" s="64"/>
      <c r="CF192" s="69"/>
      <c r="CG192" s="64"/>
    </row>
    <row r="193" spans="1:85" ht="46.5" outlineLevel="1" x14ac:dyDescent="0.35">
      <c r="A193" s="94" t="s">
        <v>378</v>
      </c>
      <c r="B193" s="88" t="s">
        <v>379</v>
      </c>
      <c r="C193" s="55" t="s">
        <v>113</v>
      </c>
      <c r="D193" s="77">
        <v>2466284168</v>
      </c>
      <c r="E193" s="57" t="s">
        <v>65</v>
      </c>
      <c r="F193" s="86">
        <f t="shared" si="37"/>
        <v>2162.3208199999999</v>
      </c>
      <c r="G193" s="59">
        <f t="shared" si="21"/>
        <v>612.91648000000009</v>
      </c>
      <c r="H193" s="60">
        <f t="shared" si="22"/>
        <v>1549.40434</v>
      </c>
      <c r="I193" s="61"/>
      <c r="J193" s="60"/>
      <c r="K193" s="69">
        <v>568.26430000000005</v>
      </c>
      <c r="L193" s="64">
        <v>232.10795999999999</v>
      </c>
      <c r="M193" s="63">
        <v>44.652180000000001</v>
      </c>
      <c r="N193" s="64">
        <v>18.238209999999999</v>
      </c>
      <c r="O193" s="69"/>
      <c r="P193" s="64"/>
      <c r="Q193" s="59"/>
      <c r="R193" s="60"/>
      <c r="S193" s="64">
        <v>706.7115</v>
      </c>
      <c r="T193" s="59"/>
      <c r="U193" s="60"/>
      <c r="V193" s="59"/>
      <c r="W193" s="60"/>
      <c r="X193" s="59"/>
      <c r="Y193" s="60"/>
      <c r="Z193" s="69"/>
      <c r="AA193" s="66"/>
      <c r="AB193" s="63"/>
      <c r="AC193" s="64"/>
      <c r="AD193" s="69"/>
      <c r="AE193" s="64"/>
      <c r="AF193" s="69"/>
      <c r="AG193" s="64"/>
      <c r="AH193" s="59"/>
      <c r="AI193" s="60"/>
      <c r="AJ193" s="64"/>
      <c r="AK193" s="64"/>
      <c r="AL193" s="59"/>
      <c r="AM193" s="60"/>
      <c r="AN193" s="59"/>
      <c r="AO193" s="60"/>
      <c r="AP193" s="59"/>
      <c r="AQ193" s="60"/>
      <c r="AR193" s="69"/>
      <c r="AS193" s="64"/>
      <c r="AT193" s="60"/>
      <c r="AU193" s="64"/>
      <c r="AV193" s="64"/>
      <c r="AW193" s="64"/>
      <c r="AX193" s="64"/>
      <c r="AY193" s="64"/>
      <c r="AZ193" s="64"/>
      <c r="BA193" s="64"/>
      <c r="BB193" s="64"/>
      <c r="BC193" s="69"/>
      <c r="BD193" s="60"/>
      <c r="BE193" s="59"/>
      <c r="BF193" s="60"/>
      <c r="BG193" s="60"/>
      <c r="BH193" s="69"/>
      <c r="BI193" s="64"/>
      <c r="BJ193" s="64"/>
      <c r="BK193" s="64"/>
      <c r="BL193" s="69"/>
      <c r="BM193" s="64"/>
      <c r="BN193" s="64"/>
      <c r="BO193" s="64">
        <v>592.34667000000002</v>
      </c>
      <c r="BP193" s="64"/>
      <c r="BQ193" s="64"/>
      <c r="BR193" s="64"/>
      <c r="BS193" s="69"/>
      <c r="BT193" s="64"/>
      <c r="BU193" s="70"/>
      <c r="BV193" s="66"/>
      <c r="BW193" s="64"/>
      <c r="BX193" s="66"/>
      <c r="BY193" s="66"/>
      <c r="BZ193" s="64"/>
      <c r="CA193" s="64"/>
      <c r="CB193" s="60"/>
      <c r="CC193" s="60"/>
      <c r="CD193" s="64"/>
      <c r="CE193" s="64"/>
      <c r="CF193" s="69"/>
      <c r="CG193" s="64"/>
    </row>
    <row r="194" spans="1:85" outlineLevel="1" x14ac:dyDescent="0.35">
      <c r="A194" s="84" t="s">
        <v>341</v>
      </c>
      <c r="B194" s="88" t="s">
        <v>372</v>
      </c>
      <c r="C194" s="55" t="s">
        <v>113</v>
      </c>
      <c r="D194" s="77" t="s">
        <v>373</v>
      </c>
      <c r="E194" s="57" t="s">
        <v>65</v>
      </c>
      <c r="F194" s="86">
        <f t="shared" si="37"/>
        <v>2760.2952999999998</v>
      </c>
      <c r="G194" s="59">
        <f t="shared" si="21"/>
        <v>1486.2545500000001</v>
      </c>
      <c r="H194" s="60">
        <f t="shared" si="22"/>
        <v>1274.0407499999999</v>
      </c>
      <c r="I194" s="61">
        <v>55.987760000000002</v>
      </c>
      <c r="J194" s="60">
        <v>22.86824</v>
      </c>
      <c r="K194" s="69">
        <v>571.18311000000006</v>
      </c>
      <c r="L194" s="64">
        <v>233.30014</v>
      </c>
      <c r="M194" s="63"/>
      <c r="N194" s="64"/>
      <c r="O194" s="69"/>
      <c r="P194" s="64"/>
      <c r="Q194" s="59"/>
      <c r="R194" s="60"/>
      <c r="S194" s="64">
        <v>929.19475</v>
      </c>
      <c r="T194" s="59"/>
      <c r="U194" s="60"/>
      <c r="V194" s="59">
        <v>859.08367999999996</v>
      </c>
      <c r="W194" s="60">
        <v>8.6776199999999992</v>
      </c>
      <c r="X194" s="59"/>
      <c r="Y194" s="60"/>
      <c r="Z194" s="69"/>
      <c r="AA194" s="66"/>
      <c r="AB194" s="63"/>
      <c r="AC194" s="64"/>
      <c r="AD194" s="69"/>
      <c r="AE194" s="64"/>
      <c r="AF194" s="69"/>
      <c r="AG194" s="64"/>
      <c r="AH194" s="59"/>
      <c r="AI194" s="60"/>
      <c r="AJ194" s="64"/>
      <c r="AK194" s="64"/>
      <c r="AL194" s="59"/>
      <c r="AM194" s="60"/>
      <c r="AN194" s="59"/>
      <c r="AO194" s="60"/>
      <c r="AP194" s="59"/>
      <c r="AQ194" s="60"/>
      <c r="AR194" s="69"/>
      <c r="AS194" s="64"/>
      <c r="AT194" s="60"/>
      <c r="AU194" s="64"/>
      <c r="AV194" s="64"/>
      <c r="AW194" s="64"/>
      <c r="AX194" s="64"/>
      <c r="AY194" s="64"/>
      <c r="AZ194" s="64"/>
      <c r="BA194" s="64"/>
      <c r="BB194" s="64"/>
      <c r="BC194" s="69"/>
      <c r="BD194" s="60"/>
      <c r="BE194" s="59"/>
      <c r="BF194" s="60"/>
      <c r="BG194" s="60"/>
      <c r="BH194" s="69"/>
      <c r="BI194" s="64"/>
      <c r="BJ194" s="64"/>
      <c r="BK194" s="64"/>
      <c r="BL194" s="69"/>
      <c r="BM194" s="64"/>
      <c r="BN194" s="64"/>
      <c r="BO194" s="64">
        <v>80</v>
      </c>
      <c r="BP194" s="64"/>
      <c r="BQ194" s="64"/>
      <c r="BR194" s="64"/>
      <c r="BS194" s="69"/>
      <c r="BT194" s="64"/>
      <c r="BU194" s="70"/>
      <c r="BV194" s="66"/>
      <c r="BW194" s="64"/>
      <c r="BX194" s="66"/>
      <c r="BY194" s="66"/>
      <c r="BZ194" s="64"/>
      <c r="CA194" s="64"/>
      <c r="CB194" s="60"/>
      <c r="CC194" s="60"/>
      <c r="CD194" s="64"/>
      <c r="CE194" s="64"/>
      <c r="CF194" s="69"/>
      <c r="CG194" s="64"/>
    </row>
    <row r="195" spans="1:85" ht="46.5" outlineLevel="1" x14ac:dyDescent="0.35">
      <c r="A195" s="84" t="s">
        <v>341</v>
      </c>
      <c r="B195" s="88" t="s">
        <v>374</v>
      </c>
      <c r="C195" s="55" t="s">
        <v>113</v>
      </c>
      <c r="D195" s="77" t="s">
        <v>375</v>
      </c>
      <c r="E195" s="57" t="s">
        <v>65</v>
      </c>
      <c r="F195" s="86">
        <f t="shared" si="37"/>
        <v>8071.7593999999999</v>
      </c>
      <c r="G195" s="59">
        <f t="shared" si="21"/>
        <v>5435.1980800000001</v>
      </c>
      <c r="H195" s="60">
        <f t="shared" si="22"/>
        <v>2636.5613199999998</v>
      </c>
      <c r="I195" s="61"/>
      <c r="J195" s="60"/>
      <c r="K195" s="69">
        <v>904.23916999999994</v>
      </c>
      <c r="L195" s="64">
        <v>369.33713</v>
      </c>
      <c r="M195" s="63"/>
      <c r="N195" s="64"/>
      <c r="O195" s="69"/>
      <c r="P195" s="64"/>
      <c r="Q195" s="59"/>
      <c r="R195" s="60"/>
      <c r="S195" s="64">
        <v>1471.0069000000001</v>
      </c>
      <c r="T195" s="59">
        <v>3422.85815</v>
      </c>
      <c r="U195" s="60">
        <v>34.574849999999998</v>
      </c>
      <c r="V195" s="59">
        <v>1108.10076</v>
      </c>
      <c r="W195" s="60">
        <v>11.19294</v>
      </c>
      <c r="X195" s="59"/>
      <c r="Y195" s="60"/>
      <c r="Z195" s="69"/>
      <c r="AA195" s="66"/>
      <c r="AB195" s="63"/>
      <c r="AC195" s="64"/>
      <c r="AD195" s="69"/>
      <c r="AE195" s="64"/>
      <c r="AF195" s="69"/>
      <c r="AG195" s="64"/>
      <c r="AH195" s="59"/>
      <c r="AI195" s="60"/>
      <c r="AJ195" s="64"/>
      <c r="AK195" s="64"/>
      <c r="AL195" s="59"/>
      <c r="AM195" s="60"/>
      <c r="AN195" s="59"/>
      <c r="AO195" s="60"/>
      <c r="AP195" s="59"/>
      <c r="AQ195" s="60"/>
      <c r="AR195" s="69"/>
      <c r="AS195" s="64"/>
      <c r="AT195" s="60"/>
      <c r="AU195" s="64"/>
      <c r="AV195" s="64"/>
      <c r="AW195" s="64"/>
      <c r="AX195" s="64"/>
      <c r="AY195" s="64"/>
      <c r="AZ195" s="64"/>
      <c r="BA195" s="64"/>
      <c r="BB195" s="64"/>
      <c r="BC195" s="69"/>
      <c r="BD195" s="60"/>
      <c r="BE195" s="59"/>
      <c r="BF195" s="60"/>
      <c r="BG195" s="60"/>
      <c r="BH195" s="69"/>
      <c r="BI195" s="64"/>
      <c r="BJ195" s="64"/>
      <c r="BK195" s="64"/>
      <c r="BL195" s="69"/>
      <c r="BM195" s="64"/>
      <c r="BN195" s="64"/>
      <c r="BO195" s="64">
        <v>750.44949999999994</v>
      </c>
      <c r="BP195" s="64"/>
      <c r="BQ195" s="64"/>
      <c r="BR195" s="64"/>
      <c r="BS195" s="69"/>
      <c r="BT195" s="64"/>
      <c r="BU195" s="70"/>
      <c r="BV195" s="66"/>
      <c r="BW195" s="64"/>
      <c r="BX195" s="66"/>
      <c r="BY195" s="66"/>
      <c r="BZ195" s="64"/>
      <c r="CA195" s="64"/>
      <c r="CB195" s="60"/>
      <c r="CC195" s="60"/>
      <c r="CD195" s="64"/>
      <c r="CE195" s="64"/>
      <c r="CF195" s="69"/>
      <c r="CG195" s="64"/>
    </row>
    <row r="196" spans="1:85" ht="46.5" outlineLevel="1" x14ac:dyDescent="0.35">
      <c r="A196" s="84" t="s">
        <v>341</v>
      </c>
      <c r="B196" s="88" t="s">
        <v>376</v>
      </c>
      <c r="C196" s="55" t="s">
        <v>113</v>
      </c>
      <c r="D196" s="77" t="s">
        <v>377</v>
      </c>
      <c r="E196" s="57" t="s">
        <v>121</v>
      </c>
      <c r="F196" s="86">
        <f t="shared" si="37"/>
        <v>18521.541720000001</v>
      </c>
      <c r="G196" s="59">
        <f t="shared" si="21"/>
        <v>2544.0145299999999</v>
      </c>
      <c r="H196" s="60">
        <f t="shared" si="22"/>
        <v>15977.527190000003</v>
      </c>
      <c r="I196" s="61">
        <v>130.87096</v>
      </c>
      <c r="J196" s="60">
        <v>53.454340000000002</v>
      </c>
      <c r="K196" s="69"/>
      <c r="L196" s="64"/>
      <c r="M196" s="63"/>
      <c r="N196" s="64"/>
      <c r="O196" s="69"/>
      <c r="P196" s="64"/>
      <c r="Q196" s="59"/>
      <c r="R196" s="60"/>
      <c r="S196" s="64">
        <v>5827.0800300000001</v>
      </c>
      <c r="T196" s="59"/>
      <c r="U196" s="60"/>
      <c r="V196" s="59"/>
      <c r="W196" s="60"/>
      <c r="X196" s="59">
        <v>447.24135999999999</v>
      </c>
      <c r="Y196" s="60">
        <v>23.539020000000001</v>
      </c>
      <c r="Z196" s="69"/>
      <c r="AA196" s="66"/>
      <c r="AB196" s="63"/>
      <c r="AC196" s="64"/>
      <c r="AD196" s="69"/>
      <c r="AE196" s="64"/>
      <c r="AF196" s="69"/>
      <c r="AG196" s="64"/>
      <c r="AH196" s="69">
        <v>1965.90221</v>
      </c>
      <c r="AI196" s="73">
        <v>802.97414000000003</v>
      </c>
      <c r="AJ196" s="64">
        <v>7172.10754</v>
      </c>
      <c r="AK196" s="64"/>
      <c r="AL196" s="59"/>
      <c r="AM196" s="60"/>
      <c r="AN196" s="59"/>
      <c r="AO196" s="60"/>
      <c r="AP196" s="59"/>
      <c r="AQ196" s="60"/>
      <c r="AR196" s="69"/>
      <c r="AS196" s="64"/>
      <c r="AT196" s="60"/>
      <c r="AU196" s="64"/>
      <c r="AV196" s="64"/>
      <c r="AW196" s="64"/>
      <c r="AX196" s="64"/>
      <c r="AY196" s="64"/>
      <c r="AZ196" s="64"/>
      <c r="BA196" s="64"/>
      <c r="BB196" s="64"/>
      <c r="BC196" s="69"/>
      <c r="BD196" s="60"/>
      <c r="BE196" s="59"/>
      <c r="BF196" s="60"/>
      <c r="BG196" s="60"/>
      <c r="BH196" s="69"/>
      <c r="BI196" s="64"/>
      <c r="BJ196" s="64"/>
      <c r="BK196" s="64">
        <v>48.476219999999998</v>
      </c>
      <c r="BL196" s="69"/>
      <c r="BM196" s="64"/>
      <c r="BN196" s="64"/>
      <c r="BO196" s="64">
        <v>1382.3875</v>
      </c>
      <c r="BP196" s="64"/>
      <c r="BQ196" s="64"/>
      <c r="BR196" s="64"/>
      <c r="BS196" s="69"/>
      <c r="BT196" s="64"/>
      <c r="BU196" s="70"/>
      <c r="BV196" s="66"/>
      <c r="BW196" s="64"/>
      <c r="BX196" s="66"/>
      <c r="BY196" s="66"/>
      <c r="BZ196" s="64"/>
      <c r="CA196" s="64"/>
      <c r="CB196" s="60"/>
      <c r="CC196" s="60"/>
      <c r="CD196" s="64">
        <v>667.50840000000005</v>
      </c>
      <c r="CE196" s="64"/>
      <c r="CF196" s="69"/>
      <c r="CG196" s="64"/>
    </row>
    <row r="197" spans="1:85" outlineLevel="1" x14ac:dyDescent="0.35">
      <c r="A197" s="84" t="s">
        <v>341</v>
      </c>
      <c r="B197" s="88" t="s">
        <v>380</v>
      </c>
      <c r="C197" s="55" t="s">
        <v>113</v>
      </c>
      <c r="D197" s="77" t="s">
        <v>381</v>
      </c>
      <c r="E197" s="57" t="s">
        <v>65</v>
      </c>
      <c r="F197" s="86">
        <f t="shared" si="37"/>
        <v>3448.2966500000002</v>
      </c>
      <c r="G197" s="59">
        <f t="shared" si="21"/>
        <v>1015.8018000000001</v>
      </c>
      <c r="H197" s="60">
        <f t="shared" si="22"/>
        <v>2432.49485</v>
      </c>
      <c r="I197" s="61">
        <v>111.97552</v>
      </c>
      <c r="J197" s="60">
        <v>45.73648</v>
      </c>
      <c r="K197" s="69">
        <v>370.06229000000002</v>
      </c>
      <c r="L197" s="64">
        <v>151.15221</v>
      </c>
      <c r="M197" s="63"/>
      <c r="N197" s="64"/>
      <c r="O197" s="69"/>
      <c r="P197" s="64"/>
      <c r="Q197" s="59"/>
      <c r="R197" s="60"/>
      <c r="S197" s="64">
        <v>328.38</v>
      </c>
      <c r="T197" s="59"/>
      <c r="U197" s="60"/>
      <c r="V197" s="59"/>
      <c r="W197" s="60"/>
      <c r="X197" s="59"/>
      <c r="Y197" s="60"/>
      <c r="Z197" s="69"/>
      <c r="AA197" s="66"/>
      <c r="AB197" s="63"/>
      <c r="AC197" s="64"/>
      <c r="AD197" s="69"/>
      <c r="AE197" s="64"/>
      <c r="AF197" s="69"/>
      <c r="AG197" s="64"/>
      <c r="AH197" s="69">
        <v>533.76399000000004</v>
      </c>
      <c r="AI197" s="73">
        <v>218.01626999999999</v>
      </c>
      <c r="AJ197" s="64">
        <v>1689.2098900000001</v>
      </c>
      <c r="AK197" s="64"/>
      <c r="AL197" s="59"/>
      <c r="AM197" s="60"/>
      <c r="AN197" s="59"/>
      <c r="AO197" s="60"/>
      <c r="AP197" s="59"/>
      <c r="AQ197" s="60"/>
      <c r="AR197" s="69"/>
      <c r="AS197" s="64"/>
      <c r="AT197" s="60"/>
      <c r="AU197" s="64"/>
      <c r="AV197" s="64"/>
      <c r="AW197" s="64"/>
      <c r="AX197" s="64"/>
      <c r="AY197" s="64"/>
      <c r="AZ197" s="64"/>
      <c r="BA197" s="64"/>
      <c r="BB197" s="64"/>
      <c r="BC197" s="69"/>
      <c r="BD197" s="60"/>
      <c r="BE197" s="59"/>
      <c r="BF197" s="60"/>
      <c r="BG197" s="60"/>
      <c r="BH197" s="69"/>
      <c r="BI197" s="64"/>
      <c r="BJ197" s="64"/>
      <c r="BK197" s="64"/>
      <c r="BL197" s="69"/>
      <c r="BM197" s="64"/>
      <c r="BN197" s="64"/>
      <c r="BO197" s="64"/>
      <c r="BP197" s="64"/>
      <c r="BQ197" s="64"/>
      <c r="BR197" s="64"/>
      <c r="BS197" s="69"/>
      <c r="BT197" s="64"/>
      <c r="BU197" s="70"/>
      <c r="BV197" s="66"/>
      <c r="BW197" s="64"/>
      <c r="BX197" s="66"/>
      <c r="BY197" s="66"/>
      <c r="BZ197" s="64"/>
      <c r="CA197" s="64"/>
      <c r="CB197" s="60"/>
      <c r="CC197" s="60"/>
      <c r="CD197" s="64"/>
      <c r="CE197" s="64"/>
      <c r="CF197" s="69"/>
      <c r="CG197" s="64"/>
    </row>
    <row r="198" spans="1:85" outlineLevel="1" x14ac:dyDescent="0.35">
      <c r="A198" s="84" t="s">
        <v>341</v>
      </c>
      <c r="B198" s="88" t="s">
        <v>382</v>
      </c>
      <c r="C198" s="55" t="s">
        <v>113</v>
      </c>
      <c r="D198" s="77" t="s">
        <v>383</v>
      </c>
      <c r="E198" s="57" t="s">
        <v>65</v>
      </c>
      <c r="F198" s="86">
        <f t="shared" si="37"/>
        <v>18543.589670000001</v>
      </c>
      <c r="G198" s="59">
        <f t="shared" si="21"/>
        <v>14075.888000000001</v>
      </c>
      <c r="H198" s="60">
        <f t="shared" si="22"/>
        <v>4467.7016699999995</v>
      </c>
      <c r="I198" s="61"/>
      <c r="J198" s="60"/>
      <c r="K198" s="69">
        <v>2059.47712</v>
      </c>
      <c r="L198" s="64">
        <v>841.19488000000001</v>
      </c>
      <c r="M198" s="63"/>
      <c r="N198" s="64"/>
      <c r="O198" s="69"/>
      <c r="P198" s="64"/>
      <c r="Q198" s="59"/>
      <c r="R198" s="60"/>
      <c r="S198" s="64">
        <v>3350.3359999999998</v>
      </c>
      <c r="T198" s="59">
        <v>7963.4281099999998</v>
      </c>
      <c r="U198" s="60">
        <v>80.439890000000005</v>
      </c>
      <c r="V198" s="59">
        <v>4052.9827700000001</v>
      </c>
      <c r="W198" s="60">
        <v>40.939230000000002</v>
      </c>
      <c r="X198" s="59"/>
      <c r="Y198" s="60"/>
      <c r="Z198" s="69"/>
      <c r="AA198" s="66"/>
      <c r="AB198" s="63"/>
      <c r="AC198" s="64"/>
      <c r="AD198" s="69"/>
      <c r="AE198" s="64"/>
      <c r="AF198" s="69"/>
      <c r="AG198" s="64"/>
      <c r="AH198" s="59"/>
      <c r="AI198" s="60"/>
      <c r="AJ198" s="64"/>
      <c r="AK198" s="64"/>
      <c r="AL198" s="59"/>
      <c r="AM198" s="60"/>
      <c r="AN198" s="59"/>
      <c r="AO198" s="60"/>
      <c r="AP198" s="59"/>
      <c r="AQ198" s="60"/>
      <c r="AR198" s="69"/>
      <c r="AS198" s="64"/>
      <c r="AT198" s="60"/>
      <c r="AU198" s="64"/>
      <c r="AV198" s="64"/>
      <c r="AW198" s="64"/>
      <c r="AX198" s="64"/>
      <c r="AY198" s="64"/>
      <c r="AZ198" s="64"/>
      <c r="BA198" s="64"/>
      <c r="BB198" s="64"/>
      <c r="BC198" s="69"/>
      <c r="BD198" s="60"/>
      <c r="BE198" s="59"/>
      <c r="BF198" s="60"/>
      <c r="BG198" s="60"/>
      <c r="BH198" s="69"/>
      <c r="BI198" s="64"/>
      <c r="BJ198" s="64"/>
      <c r="BK198" s="64"/>
      <c r="BL198" s="69"/>
      <c r="BM198" s="64"/>
      <c r="BN198" s="64"/>
      <c r="BO198" s="64">
        <v>154.79167000000001</v>
      </c>
      <c r="BP198" s="64"/>
      <c r="BQ198" s="64"/>
      <c r="BR198" s="64"/>
      <c r="BS198" s="69"/>
      <c r="BT198" s="64"/>
      <c r="BU198" s="70"/>
      <c r="BV198" s="66"/>
      <c r="BW198" s="64"/>
      <c r="BX198" s="66"/>
      <c r="BY198" s="66"/>
      <c r="BZ198" s="64"/>
      <c r="CA198" s="64"/>
      <c r="CB198" s="60"/>
      <c r="CC198" s="60"/>
      <c r="CD198" s="64"/>
      <c r="CE198" s="64"/>
      <c r="CF198" s="69"/>
      <c r="CG198" s="64"/>
    </row>
    <row r="199" spans="1:85" s="78" customFormat="1" ht="22.5" x14ac:dyDescent="0.3">
      <c r="A199" s="105" t="s">
        <v>384</v>
      </c>
      <c r="B199" s="106"/>
      <c r="C199" s="97" t="s">
        <v>133</v>
      </c>
      <c r="D199" s="98"/>
      <c r="E199" s="98"/>
      <c r="F199" s="108">
        <f t="shared" ref="F199:AK199" si="38">SUBTOTAL(9,F173:F198)</f>
        <v>107135.62210000002</v>
      </c>
      <c r="G199" s="108">
        <f t="shared" si="38"/>
        <v>57562.393450000003</v>
      </c>
      <c r="H199" s="108">
        <f t="shared" si="38"/>
        <v>49573.228650000005</v>
      </c>
      <c r="I199" s="108">
        <f t="shared" si="38"/>
        <v>1395.0036899999998</v>
      </c>
      <c r="J199" s="108">
        <f t="shared" si="38"/>
        <v>569.79025999999999</v>
      </c>
      <c r="K199" s="108">
        <f t="shared" si="38"/>
        <v>9704.0286899999992</v>
      </c>
      <c r="L199" s="108">
        <f t="shared" si="38"/>
        <v>3963.6173799999997</v>
      </c>
      <c r="M199" s="108">
        <f t="shared" si="38"/>
        <v>1152.1416300000001</v>
      </c>
      <c r="N199" s="108">
        <f t="shared" si="38"/>
        <v>470.59304999999995</v>
      </c>
      <c r="O199" s="108">
        <f t="shared" si="38"/>
        <v>0</v>
      </c>
      <c r="P199" s="108">
        <f t="shared" si="38"/>
        <v>0</v>
      </c>
      <c r="Q199" s="108">
        <f t="shared" si="38"/>
        <v>0</v>
      </c>
      <c r="R199" s="108">
        <f t="shared" si="38"/>
        <v>0</v>
      </c>
      <c r="S199" s="108">
        <f t="shared" si="38"/>
        <v>20932.960770000002</v>
      </c>
      <c r="T199" s="108">
        <f t="shared" si="38"/>
        <v>14803.549129999999</v>
      </c>
      <c r="U199" s="108">
        <f t="shared" si="38"/>
        <v>149.53307000000001</v>
      </c>
      <c r="V199" s="108">
        <f t="shared" si="38"/>
        <v>26160.771049999999</v>
      </c>
      <c r="W199" s="108">
        <f t="shared" si="38"/>
        <v>264.25028999999995</v>
      </c>
      <c r="X199" s="108">
        <f t="shared" si="38"/>
        <v>1624.84745</v>
      </c>
      <c r="Y199" s="108">
        <f t="shared" si="38"/>
        <v>85.518290000000007</v>
      </c>
      <c r="Z199" s="108">
        <f t="shared" si="38"/>
        <v>0</v>
      </c>
      <c r="AA199" s="108">
        <f t="shared" si="38"/>
        <v>0</v>
      </c>
      <c r="AB199" s="108">
        <f t="shared" si="38"/>
        <v>0</v>
      </c>
      <c r="AC199" s="108">
        <f t="shared" si="38"/>
        <v>0</v>
      </c>
      <c r="AD199" s="108">
        <f t="shared" si="38"/>
        <v>0</v>
      </c>
      <c r="AE199" s="108">
        <f t="shared" si="38"/>
        <v>0</v>
      </c>
      <c r="AF199" s="108">
        <f t="shared" si="38"/>
        <v>0</v>
      </c>
      <c r="AG199" s="108">
        <f t="shared" si="38"/>
        <v>0</v>
      </c>
      <c r="AH199" s="108">
        <f t="shared" si="38"/>
        <v>2722.0518099999999</v>
      </c>
      <c r="AI199" s="108">
        <f t="shared" si="38"/>
        <v>1111.8239700000001</v>
      </c>
      <c r="AJ199" s="108">
        <f t="shared" si="38"/>
        <v>9931.9724499999993</v>
      </c>
      <c r="AK199" s="108">
        <f t="shared" si="38"/>
        <v>0</v>
      </c>
      <c r="AL199" s="108">
        <f t="shared" ref="AL199:BQ199" si="39">SUBTOTAL(9,AL173:AL198)</f>
        <v>0</v>
      </c>
      <c r="AM199" s="108">
        <f t="shared" si="39"/>
        <v>0</v>
      </c>
      <c r="AN199" s="108">
        <f t="shared" si="39"/>
        <v>0</v>
      </c>
      <c r="AO199" s="108">
        <f t="shared" si="39"/>
        <v>0</v>
      </c>
      <c r="AP199" s="108">
        <f t="shared" si="39"/>
        <v>0</v>
      </c>
      <c r="AQ199" s="108">
        <f t="shared" si="39"/>
        <v>0</v>
      </c>
      <c r="AR199" s="108">
        <f t="shared" si="39"/>
        <v>0</v>
      </c>
      <c r="AS199" s="108">
        <f t="shared" si="39"/>
        <v>0</v>
      </c>
      <c r="AT199" s="108">
        <f t="shared" si="39"/>
        <v>0</v>
      </c>
      <c r="AU199" s="108">
        <f t="shared" si="39"/>
        <v>0</v>
      </c>
      <c r="AV199" s="108">
        <f t="shared" si="39"/>
        <v>1410</v>
      </c>
      <c r="AW199" s="108">
        <f t="shared" si="39"/>
        <v>1909.1904999999999</v>
      </c>
      <c r="AX199" s="108">
        <f t="shared" si="39"/>
        <v>0</v>
      </c>
      <c r="AY199" s="108">
        <f t="shared" si="39"/>
        <v>0</v>
      </c>
      <c r="AZ199" s="108">
        <f t="shared" si="39"/>
        <v>0</v>
      </c>
      <c r="BA199" s="108">
        <f t="shared" si="39"/>
        <v>0</v>
      </c>
      <c r="BB199" s="108">
        <f t="shared" si="39"/>
        <v>0</v>
      </c>
      <c r="BC199" s="108">
        <f t="shared" si="39"/>
        <v>0</v>
      </c>
      <c r="BD199" s="108">
        <f t="shared" si="39"/>
        <v>0</v>
      </c>
      <c r="BE199" s="108">
        <f t="shared" si="39"/>
        <v>0</v>
      </c>
      <c r="BF199" s="108">
        <f t="shared" si="39"/>
        <v>0</v>
      </c>
      <c r="BG199" s="108">
        <f t="shared" si="39"/>
        <v>0</v>
      </c>
      <c r="BH199" s="108">
        <f t="shared" si="39"/>
        <v>0</v>
      </c>
      <c r="BI199" s="108">
        <f t="shared" si="39"/>
        <v>0</v>
      </c>
      <c r="BJ199" s="108">
        <f t="shared" si="39"/>
        <v>0</v>
      </c>
      <c r="BK199" s="108">
        <f t="shared" si="39"/>
        <v>48.476219999999998</v>
      </c>
      <c r="BL199" s="108">
        <f>SUBTOTAL(9,BL173:BL198)</f>
        <v>0</v>
      </c>
      <c r="BM199" s="108">
        <f>SUBTOTAL(9,BM173:BM198)</f>
        <v>0</v>
      </c>
      <c r="BN199" s="108">
        <f t="shared" si="39"/>
        <v>0</v>
      </c>
      <c r="BO199" s="108">
        <f t="shared" si="39"/>
        <v>3514.76701</v>
      </c>
      <c r="BP199" s="108">
        <f t="shared" si="39"/>
        <v>0</v>
      </c>
      <c r="BQ199" s="108">
        <f t="shared" si="39"/>
        <v>4252.6244299999998</v>
      </c>
      <c r="BR199" s="108">
        <f t="shared" ref="BR199:CG199" si="40">SUBTOTAL(9,BR173:BR198)</f>
        <v>61.149389999999997</v>
      </c>
      <c r="BS199" s="108">
        <f t="shared" si="40"/>
        <v>0</v>
      </c>
      <c r="BT199" s="108">
        <f t="shared" si="40"/>
        <v>0</v>
      </c>
      <c r="BU199" s="108">
        <f t="shared" si="40"/>
        <v>0</v>
      </c>
      <c r="BV199" s="108">
        <f t="shared" si="40"/>
        <v>0</v>
      </c>
      <c r="BW199" s="108">
        <f t="shared" si="40"/>
        <v>0</v>
      </c>
      <c r="BX199" s="108">
        <f t="shared" si="40"/>
        <v>0</v>
      </c>
      <c r="BY199" s="108">
        <f t="shared" si="40"/>
        <v>0</v>
      </c>
      <c r="BZ199" s="108">
        <f t="shared" si="40"/>
        <v>0</v>
      </c>
      <c r="CA199" s="108">
        <f t="shared" si="40"/>
        <v>0</v>
      </c>
      <c r="CB199" s="108">
        <f t="shared" si="40"/>
        <v>0</v>
      </c>
      <c r="CC199" s="108">
        <f t="shared" si="40"/>
        <v>0</v>
      </c>
      <c r="CD199" s="108">
        <f t="shared" si="40"/>
        <v>896.96157000000005</v>
      </c>
      <c r="CE199" s="108">
        <f t="shared" si="40"/>
        <v>0</v>
      </c>
      <c r="CF199" s="108">
        <f t="shared" si="40"/>
        <v>0</v>
      </c>
      <c r="CG199" s="108">
        <f t="shared" si="40"/>
        <v>0</v>
      </c>
    </row>
    <row r="200" spans="1:85" ht="93" outlineLevel="1" x14ac:dyDescent="0.35">
      <c r="A200" s="84" t="s">
        <v>385</v>
      </c>
      <c r="B200" s="110" t="s">
        <v>389</v>
      </c>
      <c r="C200" s="55" t="s">
        <v>64</v>
      </c>
      <c r="D200" s="77">
        <v>420514382714</v>
      </c>
      <c r="E200" s="57" t="s">
        <v>65</v>
      </c>
      <c r="F200" s="86">
        <f t="shared" ref="F200:F211" si="41">G200+H200</f>
        <v>543.30154000000005</v>
      </c>
      <c r="G200" s="59">
        <f t="shared" ref="G200:G262" si="42">SUMIF($I$4:$CG$4,"федеральный бюджет",I200:CG200)</f>
        <v>186.58032</v>
      </c>
      <c r="H200" s="60">
        <f t="shared" ref="H200:H262" si="43">SUMIF($I$4:$CG$4,"краевой бюджет",I200:CG200)</f>
        <v>356.72122000000002</v>
      </c>
      <c r="I200" s="61"/>
      <c r="J200" s="60"/>
      <c r="K200" s="69"/>
      <c r="L200" s="64"/>
      <c r="M200" s="63"/>
      <c r="N200" s="64"/>
      <c r="O200" s="69"/>
      <c r="P200" s="64"/>
      <c r="Q200" s="59">
        <v>186.58032</v>
      </c>
      <c r="R200" s="60">
        <v>356.72122000000002</v>
      </c>
      <c r="S200" s="64"/>
      <c r="T200" s="59"/>
      <c r="U200" s="60"/>
      <c r="V200" s="59"/>
      <c r="W200" s="60"/>
      <c r="X200" s="59"/>
      <c r="Y200" s="60"/>
      <c r="Z200" s="69"/>
      <c r="AA200" s="66"/>
      <c r="AB200" s="63"/>
      <c r="AC200" s="64"/>
      <c r="AD200" s="69"/>
      <c r="AE200" s="64"/>
      <c r="AF200" s="69"/>
      <c r="AG200" s="64"/>
      <c r="AH200" s="59"/>
      <c r="AI200" s="60"/>
      <c r="AJ200" s="64"/>
      <c r="AK200" s="64"/>
      <c r="AL200" s="59"/>
      <c r="AM200" s="60"/>
      <c r="AN200" s="59"/>
      <c r="AO200" s="60"/>
      <c r="AP200" s="59"/>
      <c r="AQ200" s="60"/>
      <c r="AR200" s="69"/>
      <c r="AS200" s="64"/>
      <c r="AT200" s="60"/>
      <c r="AU200" s="64"/>
      <c r="AV200" s="64"/>
      <c r="AW200" s="64"/>
      <c r="AX200" s="64"/>
      <c r="AY200" s="64"/>
      <c r="AZ200" s="64"/>
      <c r="BA200" s="64"/>
      <c r="BB200" s="64"/>
      <c r="BC200" s="69"/>
      <c r="BD200" s="60"/>
      <c r="BE200" s="59"/>
      <c r="BF200" s="60"/>
      <c r="BG200" s="60"/>
      <c r="BH200" s="69"/>
      <c r="BI200" s="64"/>
      <c r="BJ200" s="64"/>
      <c r="BK200" s="64"/>
      <c r="BL200" s="69"/>
      <c r="BM200" s="64"/>
      <c r="BN200" s="64"/>
      <c r="BO200" s="64"/>
      <c r="BP200" s="64"/>
      <c r="BQ200" s="64"/>
      <c r="BR200" s="64"/>
      <c r="BS200" s="69"/>
      <c r="BT200" s="64"/>
      <c r="BU200" s="70"/>
      <c r="BV200" s="66"/>
      <c r="BW200" s="64"/>
      <c r="BX200" s="66"/>
      <c r="BY200" s="66"/>
      <c r="BZ200" s="64"/>
      <c r="CA200" s="64"/>
      <c r="CB200" s="60"/>
      <c r="CC200" s="60"/>
      <c r="CD200" s="64"/>
      <c r="CE200" s="64"/>
      <c r="CF200" s="69"/>
      <c r="CG200" s="64"/>
    </row>
    <row r="201" spans="1:85" ht="93" outlineLevel="1" x14ac:dyDescent="0.35">
      <c r="A201" s="84" t="s">
        <v>385</v>
      </c>
      <c r="B201" s="110" t="s">
        <v>390</v>
      </c>
      <c r="C201" s="55" t="s">
        <v>64</v>
      </c>
      <c r="D201" s="77">
        <v>180903625896</v>
      </c>
      <c r="E201" s="57" t="s">
        <v>261</v>
      </c>
      <c r="F201" s="86">
        <f t="shared" si="41"/>
        <v>484.37</v>
      </c>
      <c r="G201" s="59">
        <f t="shared" si="42"/>
        <v>166.34208000000001</v>
      </c>
      <c r="H201" s="60">
        <f t="shared" si="43"/>
        <v>318.02791999999999</v>
      </c>
      <c r="I201" s="61"/>
      <c r="J201" s="60"/>
      <c r="K201" s="69"/>
      <c r="L201" s="64"/>
      <c r="M201" s="63"/>
      <c r="N201" s="64"/>
      <c r="O201" s="69"/>
      <c r="P201" s="64"/>
      <c r="Q201" s="59">
        <v>166.34208000000001</v>
      </c>
      <c r="R201" s="60">
        <v>318.02791999999999</v>
      </c>
      <c r="S201" s="64"/>
      <c r="T201" s="59"/>
      <c r="U201" s="60"/>
      <c r="V201" s="59"/>
      <c r="W201" s="60"/>
      <c r="X201" s="59"/>
      <c r="Y201" s="60"/>
      <c r="Z201" s="69"/>
      <c r="AA201" s="66"/>
      <c r="AB201" s="63"/>
      <c r="AC201" s="64"/>
      <c r="AD201" s="69"/>
      <c r="AE201" s="64"/>
      <c r="AF201" s="69"/>
      <c r="AG201" s="64"/>
      <c r="AH201" s="59"/>
      <c r="AI201" s="60"/>
      <c r="AJ201" s="64"/>
      <c r="AK201" s="64"/>
      <c r="AL201" s="59"/>
      <c r="AM201" s="60"/>
      <c r="AN201" s="59"/>
      <c r="AO201" s="60"/>
      <c r="AP201" s="59"/>
      <c r="AQ201" s="60"/>
      <c r="AR201" s="69"/>
      <c r="AS201" s="64"/>
      <c r="AT201" s="60"/>
      <c r="AU201" s="64"/>
      <c r="AV201" s="64"/>
      <c r="AW201" s="64"/>
      <c r="AX201" s="64"/>
      <c r="AY201" s="64"/>
      <c r="AZ201" s="64"/>
      <c r="BA201" s="64"/>
      <c r="BB201" s="64"/>
      <c r="BC201" s="69"/>
      <c r="BD201" s="60"/>
      <c r="BE201" s="59"/>
      <c r="BF201" s="60"/>
      <c r="BG201" s="60"/>
      <c r="BH201" s="69"/>
      <c r="BI201" s="64"/>
      <c r="BJ201" s="64"/>
      <c r="BK201" s="64"/>
      <c r="BL201" s="69"/>
      <c r="BM201" s="64"/>
      <c r="BN201" s="64"/>
      <c r="BO201" s="64"/>
      <c r="BP201" s="64"/>
      <c r="BQ201" s="64"/>
      <c r="BR201" s="64"/>
      <c r="BS201" s="69"/>
      <c r="BT201" s="64"/>
      <c r="BU201" s="70"/>
      <c r="BV201" s="66"/>
      <c r="BW201" s="64"/>
      <c r="BX201" s="66"/>
      <c r="BY201" s="66"/>
      <c r="BZ201" s="64"/>
      <c r="CA201" s="64"/>
      <c r="CB201" s="60"/>
      <c r="CC201" s="60"/>
      <c r="CD201" s="64"/>
      <c r="CE201" s="64"/>
      <c r="CF201" s="69"/>
      <c r="CG201" s="64"/>
    </row>
    <row r="202" spans="1:85" ht="69.75" outlineLevel="1" x14ac:dyDescent="0.35">
      <c r="A202" s="84" t="s">
        <v>385</v>
      </c>
      <c r="B202" s="54" t="s">
        <v>397</v>
      </c>
      <c r="C202" s="55" t="s">
        <v>64</v>
      </c>
      <c r="D202" s="77">
        <v>246316621197</v>
      </c>
      <c r="E202" s="57" t="s">
        <v>65</v>
      </c>
      <c r="F202" s="86">
        <f t="shared" si="41"/>
        <v>8000</v>
      </c>
      <c r="G202" s="59">
        <f t="shared" si="42"/>
        <v>0</v>
      </c>
      <c r="H202" s="60">
        <f t="shared" si="43"/>
        <v>8000</v>
      </c>
      <c r="I202" s="61"/>
      <c r="J202" s="60"/>
      <c r="K202" s="69"/>
      <c r="L202" s="64"/>
      <c r="M202" s="63"/>
      <c r="N202" s="64"/>
      <c r="O202" s="69"/>
      <c r="P202" s="64"/>
      <c r="Q202" s="59"/>
      <c r="R202" s="60"/>
      <c r="S202" s="64"/>
      <c r="T202" s="59"/>
      <c r="U202" s="60"/>
      <c r="V202" s="59"/>
      <c r="W202" s="60"/>
      <c r="X202" s="59"/>
      <c r="Y202" s="60"/>
      <c r="Z202" s="69"/>
      <c r="AA202" s="66"/>
      <c r="AB202" s="63"/>
      <c r="AC202" s="64"/>
      <c r="AD202" s="69"/>
      <c r="AE202" s="64"/>
      <c r="AF202" s="69"/>
      <c r="AG202" s="64"/>
      <c r="AH202" s="59"/>
      <c r="AI202" s="60"/>
      <c r="AJ202" s="64"/>
      <c r="AK202" s="64"/>
      <c r="AL202" s="59"/>
      <c r="AM202" s="60"/>
      <c r="AN202" s="59"/>
      <c r="AO202" s="60"/>
      <c r="AP202" s="59"/>
      <c r="AQ202" s="60"/>
      <c r="AR202" s="69"/>
      <c r="AS202" s="64"/>
      <c r="AT202" s="60"/>
      <c r="AU202" s="64"/>
      <c r="AV202" s="64"/>
      <c r="AW202" s="64"/>
      <c r="AX202" s="64"/>
      <c r="AY202" s="64"/>
      <c r="AZ202" s="64"/>
      <c r="BA202" s="64">
        <v>8000</v>
      </c>
      <c r="BB202" s="64"/>
      <c r="BC202" s="69"/>
      <c r="BD202" s="60"/>
      <c r="BE202" s="59"/>
      <c r="BF202" s="60"/>
      <c r="BG202" s="60"/>
      <c r="BH202" s="69"/>
      <c r="BI202" s="64"/>
      <c r="BJ202" s="64"/>
      <c r="BK202" s="64"/>
      <c r="BL202" s="69"/>
      <c r="BM202" s="64"/>
      <c r="BN202" s="64"/>
      <c r="BO202" s="64"/>
      <c r="BP202" s="64"/>
      <c r="BQ202" s="64"/>
      <c r="BR202" s="64"/>
      <c r="BS202" s="69"/>
      <c r="BT202" s="64"/>
      <c r="BU202" s="70"/>
      <c r="BV202" s="66"/>
      <c r="BW202" s="64"/>
      <c r="BX202" s="66"/>
      <c r="BY202" s="66"/>
      <c r="BZ202" s="64"/>
      <c r="CA202" s="64"/>
      <c r="CB202" s="60"/>
      <c r="CC202" s="60"/>
      <c r="CD202" s="64"/>
      <c r="CE202" s="64"/>
      <c r="CF202" s="69"/>
      <c r="CG202" s="64"/>
    </row>
    <row r="203" spans="1:85" ht="69.75" outlineLevel="1" x14ac:dyDescent="0.35">
      <c r="A203" s="84" t="s">
        <v>385</v>
      </c>
      <c r="B203" s="100" t="s">
        <v>386</v>
      </c>
      <c r="C203" s="112" t="s">
        <v>71</v>
      </c>
      <c r="D203" s="113">
        <v>246507523507</v>
      </c>
      <c r="E203" s="57" t="s">
        <v>65</v>
      </c>
      <c r="F203" s="86">
        <f t="shared" si="41"/>
        <v>17600</v>
      </c>
      <c r="G203" s="59">
        <f t="shared" si="42"/>
        <v>0</v>
      </c>
      <c r="H203" s="60">
        <f t="shared" si="43"/>
        <v>17600</v>
      </c>
      <c r="I203" s="61"/>
      <c r="J203" s="60"/>
      <c r="K203" s="69"/>
      <c r="L203" s="64"/>
      <c r="M203" s="63"/>
      <c r="N203" s="64"/>
      <c r="O203" s="69"/>
      <c r="P203" s="64"/>
      <c r="Q203" s="59"/>
      <c r="R203" s="60"/>
      <c r="S203" s="64"/>
      <c r="T203" s="59"/>
      <c r="U203" s="60"/>
      <c r="V203" s="59"/>
      <c r="W203" s="60"/>
      <c r="X203" s="59"/>
      <c r="Y203" s="60"/>
      <c r="Z203" s="69"/>
      <c r="AA203" s="66"/>
      <c r="AB203" s="63"/>
      <c r="AC203" s="64"/>
      <c r="AD203" s="69"/>
      <c r="AE203" s="64"/>
      <c r="AF203" s="69"/>
      <c r="AG203" s="64"/>
      <c r="AH203" s="59"/>
      <c r="AI203" s="60"/>
      <c r="AJ203" s="64"/>
      <c r="AK203" s="64"/>
      <c r="AL203" s="59"/>
      <c r="AM203" s="60"/>
      <c r="AN203" s="59"/>
      <c r="AO203" s="60"/>
      <c r="AP203" s="59"/>
      <c r="AQ203" s="60"/>
      <c r="AR203" s="69"/>
      <c r="AS203" s="64"/>
      <c r="AT203" s="60"/>
      <c r="AU203" s="64"/>
      <c r="AV203" s="64"/>
      <c r="AW203" s="64"/>
      <c r="AX203" s="64"/>
      <c r="AY203" s="64"/>
      <c r="AZ203" s="64"/>
      <c r="BA203" s="64"/>
      <c r="BB203" s="64">
        <v>17600</v>
      </c>
      <c r="BC203" s="69"/>
      <c r="BD203" s="60"/>
      <c r="BE203" s="59"/>
      <c r="BF203" s="60"/>
      <c r="BG203" s="60"/>
      <c r="BH203" s="69"/>
      <c r="BI203" s="64"/>
      <c r="BJ203" s="64"/>
      <c r="BK203" s="64"/>
      <c r="BL203" s="69"/>
      <c r="BM203" s="64"/>
      <c r="BN203" s="64"/>
      <c r="BO203" s="64"/>
      <c r="BP203" s="64"/>
      <c r="BQ203" s="64"/>
      <c r="BR203" s="64"/>
      <c r="BS203" s="69"/>
      <c r="BT203" s="64"/>
      <c r="BU203" s="70"/>
      <c r="BV203" s="66"/>
      <c r="BW203" s="64"/>
      <c r="BX203" s="66"/>
      <c r="BY203" s="66"/>
      <c r="BZ203" s="64"/>
      <c r="CA203" s="64"/>
      <c r="CB203" s="60"/>
      <c r="CC203" s="60"/>
      <c r="CD203" s="64"/>
      <c r="CE203" s="64"/>
      <c r="CF203" s="69"/>
      <c r="CG203" s="64"/>
    </row>
    <row r="204" spans="1:85" ht="46.5" outlineLevel="1" x14ac:dyDescent="0.35">
      <c r="A204" s="84" t="s">
        <v>385</v>
      </c>
      <c r="B204" s="54" t="s">
        <v>387</v>
      </c>
      <c r="C204" s="55" t="s">
        <v>71</v>
      </c>
      <c r="D204" s="77">
        <v>241105611112</v>
      </c>
      <c r="E204" s="57" t="s">
        <v>65</v>
      </c>
      <c r="F204" s="86">
        <f t="shared" si="41"/>
        <v>956.08738999999991</v>
      </c>
      <c r="G204" s="59">
        <f t="shared" si="42"/>
        <v>154.44363999999999</v>
      </c>
      <c r="H204" s="60">
        <f t="shared" si="43"/>
        <v>801.64374999999995</v>
      </c>
      <c r="I204" s="61">
        <v>154.44363999999999</v>
      </c>
      <c r="J204" s="60">
        <v>63.082610000000003</v>
      </c>
      <c r="K204" s="69"/>
      <c r="L204" s="64"/>
      <c r="M204" s="63"/>
      <c r="N204" s="64"/>
      <c r="O204" s="69"/>
      <c r="P204" s="64"/>
      <c r="Q204" s="59"/>
      <c r="R204" s="60"/>
      <c r="S204" s="64"/>
      <c r="T204" s="59"/>
      <c r="U204" s="60"/>
      <c r="V204" s="59"/>
      <c r="W204" s="60"/>
      <c r="X204" s="59"/>
      <c r="Y204" s="60"/>
      <c r="Z204" s="69"/>
      <c r="AA204" s="66"/>
      <c r="AB204" s="63"/>
      <c r="AC204" s="64"/>
      <c r="AD204" s="69"/>
      <c r="AE204" s="64"/>
      <c r="AF204" s="69"/>
      <c r="AG204" s="64"/>
      <c r="AH204" s="59"/>
      <c r="AI204" s="60"/>
      <c r="AJ204" s="64">
        <v>385.72460000000001</v>
      </c>
      <c r="AK204" s="64"/>
      <c r="AL204" s="59"/>
      <c r="AM204" s="60"/>
      <c r="AN204" s="59"/>
      <c r="AO204" s="60"/>
      <c r="AP204" s="59"/>
      <c r="AQ204" s="60"/>
      <c r="AR204" s="69"/>
      <c r="AS204" s="64"/>
      <c r="AT204" s="60"/>
      <c r="AU204" s="64"/>
      <c r="AV204" s="64"/>
      <c r="AW204" s="64"/>
      <c r="AX204" s="64"/>
      <c r="AY204" s="64"/>
      <c r="AZ204" s="64"/>
      <c r="BA204" s="64"/>
      <c r="BB204" s="64"/>
      <c r="BC204" s="69"/>
      <c r="BD204" s="60"/>
      <c r="BE204" s="59"/>
      <c r="BF204" s="60"/>
      <c r="BG204" s="60"/>
      <c r="BH204" s="69"/>
      <c r="BI204" s="64"/>
      <c r="BJ204" s="64"/>
      <c r="BK204" s="64"/>
      <c r="BL204" s="69"/>
      <c r="BM204" s="64"/>
      <c r="BN204" s="64"/>
      <c r="BO204" s="64"/>
      <c r="BP204" s="64"/>
      <c r="BQ204" s="64"/>
      <c r="BR204" s="64"/>
      <c r="BS204" s="69"/>
      <c r="BT204" s="64"/>
      <c r="BU204" s="70"/>
      <c r="BV204" s="66"/>
      <c r="BW204" s="64"/>
      <c r="BX204" s="66"/>
      <c r="BY204" s="66"/>
      <c r="BZ204" s="64"/>
      <c r="CA204" s="64"/>
      <c r="CB204" s="60"/>
      <c r="CC204" s="60"/>
      <c r="CD204" s="64">
        <v>352.83654000000001</v>
      </c>
      <c r="CE204" s="64"/>
      <c r="CF204" s="69"/>
      <c r="CG204" s="64"/>
    </row>
    <row r="205" spans="1:85" ht="46.5" outlineLevel="1" x14ac:dyDescent="0.35">
      <c r="A205" s="84" t="s">
        <v>385</v>
      </c>
      <c r="B205" s="110" t="s">
        <v>388</v>
      </c>
      <c r="C205" s="55" t="s">
        <v>71</v>
      </c>
      <c r="D205" s="77">
        <v>241102216379</v>
      </c>
      <c r="E205" s="57" t="s">
        <v>65</v>
      </c>
      <c r="F205" s="86">
        <f t="shared" si="41"/>
        <v>7746.4745999999996</v>
      </c>
      <c r="G205" s="59">
        <f t="shared" si="42"/>
        <v>0</v>
      </c>
      <c r="H205" s="60">
        <f t="shared" si="43"/>
        <v>7746.4745999999996</v>
      </c>
      <c r="I205" s="61"/>
      <c r="J205" s="60"/>
      <c r="K205" s="69"/>
      <c r="L205" s="64"/>
      <c r="M205" s="63"/>
      <c r="N205" s="64"/>
      <c r="O205" s="69"/>
      <c r="P205" s="64"/>
      <c r="Q205" s="59"/>
      <c r="R205" s="60"/>
      <c r="S205" s="64"/>
      <c r="T205" s="59"/>
      <c r="U205" s="60"/>
      <c r="V205" s="59"/>
      <c r="W205" s="60"/>
      <c r="X205" s="59"/>
      <c r="Y205" s="60"/>
      <c r="Z205" s="69"/>
      <c r="AA205" s="66"/>
      <c r="AB205" s="63"/>
      <c r="AC205" s="64"/>
      <c r="AD205" s="69"/>
      <c r="AE205" s="64"/>
      <c r="AF205" s="69"/>
      <c r="AG205" s="64"/>
      <c r="AH205" s="59"/>
      <c r="AI205" s="60"/>
      <c r="AJ205" s="64"/>
      <c r="AK205" s="64"/>
      <c r="AL205" s="59"/>
      <c r="AM205" s="60"/>
      <c r="AN205" s="59"/>
      <c r="AO205" s="60"/>
      <c r="AP205" s="59"/>
      <c r="AQ205" s="60"/>
      <c r="AR205" s="69"/>
      <c r="AS205" s="64"/>
      <c r="AT205" s="60"/>
      <c r="AU205" s="64"/>
      <c r="AV205" s="64"/>
      <c r="AW205" s="64"/>
      <c r="AX205" s="64"/>
      <c r="AY205" s="64"/>
      <c r="AZ205" s="64"/>
      <c r="BA205" s="64"/>
      <c r="BB205" s="64"/>
      <c r="BC205" s="69"/>
      <c r="BD205" s="60"/>
      <c r="BE205" s="59"/>
      <c r="BF205" s="60"/>
      <c r="BG205" s="60"/>
      <c r="BH205" s="69"/>
      <c r="BI205" s="64"/>
      <c r="BJ205" s="64"/>
      <c r="BK205" s="64"/>
      <c r="BL205" s="69"/>
      <c r="BM205" s="64"/>
      <c r="BN205" s="64"/>
      <c r="BO205" s="64"/>
      <c r="BP205" s="64"/>
      <c r="BQ205" s="64">
        <v>7746.4745999999996</v>
      </c>
      <c r="BR205" s="64"/>
      <c r="BS205" s="69"/>
      <c r="BT205" s="64"/>
      <c r="BU205" s="70"/>
      <c r="BV205" s="66"/>
      <c r="BW205" s="64"/>
      <c r="BX205" s="66"/>
      <c r="BY205" s="66"/>
      <c r="BZ205" s="64"/>
      <c r="CA205" s="64"/>
      <c r="CB205" s="60"/>
      <c r="CC205" s="60"/>
      <c r="CD205" s="64"/>
      <c r="CE205" s="64"/>
      <c r="CF205" s="69"/>
      <c r="CG205" s="64"/>
    </row>
    <row r="206" spans="1:85" ht="46.5" outlineLevel="1" x14ac:dyDescent="0.35">
      <c r="A206" s="84" t="s">
        <v>385</v>
      </c>
      <c r="B206" s="54" t="s">
        <v>391</v>
      </c>
      <c r="C206" s="55" t="s">
        <v>71</v>
      </c>
      <c r="D206" s="77">
        <v>246004343138</v>
      </c>
      <c r="E206" s="57" t="s">
        <v>65</v>
      </c>
      <c r="F206" s="86">
        <f t="shared" si="41"/>
        <v>237.97246000000001</v>
      </c>
      <c r="G206" s="59">
        <f t="shared" si="42"/>
        <v>0</v>
      </c>
      <c r="H206" s="60">
        <f t="shared" si="43"/>
        <v>237.97246000000001</v>
      </c>
      <c r="I206" s="61"/>
      <c r="J206" s="60"/>
      <c r="K206" s="69"/>
      <c r="L206" s="64"/>
      <c r="M206" s="63"/>
      <c r="N206" s="64"/>
      <c r="O206" s="69"/>
      <c r="P206" s="64"/>
      <c r="Q206" s="59"/>
      <c r="R206" s="60"/>
      <c r="S206" s="64"/>
      <c r="T206" s="59"/>
      <c r="U206" s="60"/>
      <c r="V206" s="59"/>
      <c r="W206" s="60"/>
      <c r="X206" s="59"/>
      <c r="Y206" s="60"/>
      <c r="Z206" s="69"/>
      <c r="AA206" s="66"/>
      <c r="AB206" s="63"/>
      <c r="AC206" s="64"/>
      <c r="AD206" s="69"/>
      <c r="AE206" s="64"/>
      <c r="AF206" s="69"/>
      <c r="AG206" s="64"/>
      <c r="AH206" s="59"/>
      <c r="AI206" s="60"/>
      <c r="AJ206" s="64">
        <v>237.97246000000001</v>
      </c>
      <c r="AK206" s="64"/>
      <c r="AL206" s="59"/>
      <c r="AM206" s="60"/>
      <c r="AN206" s="59"/>
      <c r="AO206" s="60"/>
      <c r="AP206" s="59"/>
      <c r="AQ206" s="60"/>
      <c r="AR206" s="69"/>
      <c r="AS206" s="64"/>
      <c r="AT206" s="60"/>
      <c r="AU206" s="64"/>
      <c r="AV206" s="64"/>
      <c r="AW206" s="64"/>
      <c r="AX206" s="64"/>
      <c r="AY206" s="64"/>
      <c r="AZ206" s="64"/>
      <c r="BA206" s="64"/>
      <c r="BB206" s="64"/>
      <c r="BC206" s="69"/>
      <c r="BD206" s="60"/>
      <c r="BE206" s="59"/>
      <c r="BF206" s="60"/>
      <c r="BG206" s="60"/>
      <c r="BH206" s="69"/>
      <c r="BI206" s="64"/>
      <c r="BJ206" s="64"/>
      <c r="BK206" s="64"/>
      <c r="BL206" s="69"/>
      <c r="BM206" s="64"/>
      <c r="BN206" s="64"/>
      <c r="BO206" s="64"/>
      <c r="BP206" s="64"/>
      <c r="BQ206" s="64"/>
      <c r="BR206" s="64"/>
      <c r="BS206" s="69"/>
      <c r="BT206" s="64"/>
      <c r="BU206" s="70"/>
      <c r="BV206" s="66"/>
      <c r="BW206" s="64"/>
      <c r="BX206" s="66"/>
      <c r="BY206" s="66"/>
      <c r="BZ206" s="64"/>
      <c r="CA206" s="64"/>
      <c r="CB206" s="60"/>
      <c r="CC206" s="60"/>
      <c r="CD206" s="64"/>
      <c r="CE206" s="64"/>
      <c r="CF206" s="69"/>
      <c r="CG206" s="64"/>
    </row>
    <row r="207" spans="1:85" ht="46.5" outlineLevel="1" x14ac:dyDescent="0.35">
      <c r="A207" s="84" t="s">
        <v>385</v>
      </c>
      <c r="B207" s="54" t="s">
        <v>392</v>
      </c>
      <c r="C207" s="114" t="s">
        <v>71</v>
      </c>
      <c r="D207" s="77" t="s">
        <v>393</v>
      </c>
      <c r="E207" s="57" t="s">
        <v>65</v>
      </c>
      <c r="F207" s="86">
        <f t="shared" si="41"/>
        <v>309.47519999999997</v>
      </c>
      <c r="G207" s="59">
        <f t="shared" si="42"/>
        <v>106.27981</v>
      </c>
      <c r="H207" s="60">
        <f t="shared" si="43"/>
        <v>203.19539</v>
      </c>
      <c r="I207" s="61"/>
      <c r="J207" s="60"/>
      <c r="K207" s="69"/>
      <c r="L207" s="64"/>
      <c r="M207" s="63"/>
      <c r="N207" s="64"/>
      <c r="O207" s="69"/>
      <c r="P207" s="64"/>
      <c r="Q207" s="59"/>
      <c r="R207" s="60"/>
      <c r="S207" s="64"/>
      <c r="T207" s="59"/>
      <c r="U207" s="60"/>
      <c r="V207" s="59"/>
      <c r="W207" s="60"/>
      <c r="X207" s="59"/>
      <c r="Y207" s="60"/>
      <c r="Z207" s="69"/>
      <c r="AA207" s="66"/>
      <c r="AB207" s="63">
        <v>106.27981</v>
      </c>
      <c r="AC207" s="64">
        <v>203.19539</v>
      </c>
      <c r="AD207" s="69"/>
      <c r="AE207" s="64"/>
      <c r="AF207" s="69"/>
      <c r="AG207" s="64"/>
      <c r="AH207" s="59"/>
      <c r="AI207" s="60"/>
      <c r="AJ207" s="64"/>
      <c r="AK207" s="64"/>
      <c r="AL207" s="59"/>
      <c r="AM207" s="60"/>
      <c r="AN207" s="59"/>
      <c r="AO207" s="60"/>
      <c r="AP207" s="59"/>
      <c r="AQ207" s="60"/>
      <c r="AR207" s="69"/>
      <c r="AS207" s="64"/>
      <c r="AT207" s="60"/>
      <c r="AU207" s="64"/>
      <c r="AV207" s="64"/>
      <c r="AW207" s="64"/>
      <c r="AX207" s="64"/>
      <c r="AY207" s="64"/>
      <c r="AZ207" s="64"/>
      <c r="BA207" s="64"/>
      <c r="BB207" s="64"/>
      <c r="BC207" s="69"/>
      <c r="BD207" s="60"/>
      <c r="BE207" s="59"/>
      <c r="BF207" s="60"/>
      <c r="BG207" s="60"/>
      <c r="BH207" s="69"/>
      <c r="BI207" s="64"/>
      <c r="BJ207" s="64"/>
      <c r="BK207" s="64"/>
      <c r="BL207" s="69"/>
      <c r="BM207" s="64"/>
      <c r="BN207" s="64"/>
      <c r="BO207" s="64"/>
      <c r="BP207" s="64"/>
      <c r="BQ207" s="64"/>
      <c r="BR207" s="64"/>
      <c r="BS207" s="69"/>
      <c r="BT207" s="64"/>
      <c r="BU207" s="70"/>
      <c r="BV207" s="66"/>
      <c r="BW207" s="64"/>
      <c r="BX207" s="66"/>
      <c r="BY207" s="66"/>
      <c r="BZ207" s="64"/>
      <c r="CA207" s="64"/>
      <c r="CB207" s="60"/>
      <c r="CC207" s="60"/>
      <c r="CD207" s="64"/>
      <c r="CE207" s="64"/>
      <c r="CF207" s="69"/>
      <c r="CG207" s="64"/>
    </row>
    <row r="208" spans="1:85" ht="46.5" outlineLevel="1" x14ac:dyDescent="0.35">
      <c r="A208" s="84" t="s">
        <v>385</v>
      </c>
      <c r="B208" s="54" t="s">
        <v>394</v>
      </c>
      <c r="C208" s="114" t="s">
        <v>71</v>
      </c>
      <c r="D208" s="77">
        <v>241104143574</v>
      </c>
      <c r="E208" s="57" t="s">
        <v>65</v>
      </c>
      <c r="F208" s="86">
        <f t="shared" si="41"/>
        <v>1393.3272300000001</v>
      </c>
      <c r="G208" s="59">
        <f t="shared" si="42"/>
        <v>172.12885</v>
      </c>
      <c r="H208" s="60">
        <f t="shared" si="43"/>
        <v>1221.19838</v>
      </c>
      <c r="I208" s="61"/>
      <c r="J208" s="60"/>
      <c r="K208" s="69">
        <v>152.85182</v>
      </c>
      <c r="L208" s="64">
        <v>62.432429999999997</v>
      </c>
      <c r="M208" s="63"/>
      <c r="N208" s="64"/>
      <c r="O208" s="69"/>
      <c r="P208" s="64"/>
      <c r="Q208" s="59"/>
      <c r="R208" s="60"/>
      <c r="S208" s="64">
        <v>414.12705</v>
      </c>
      <c r="T208" s="59"/>
      <c r="U208" s="60"/>
      <c r="V208" s="59"/>
      <c r="W208" s="60"/>
      <c r="X208" s="59"/>
      <c r="Y208" s="60"/>
      <c r="Z208" s="69"/>
      <c r="AA208" s="66"/>
      <c r="AB208" s="63"/>
      <c r="AC208" s="64"/>
      <c r="AD208" s="69"/>
      <c r="AE208" s="64"/>
      <c r="AF208" s="69"/>
      <c r="AG208" s="64"/>
      <c r="AH208" s="69">
        <v>19.27703</v>
      </c>
      <c r="AI208" s="73">
        <v>7.8737200000000005</v>
      </c>
      <c r="AJ208" s="64">
        <v>736.76517999999999</v>
      </c>
      <c r="AK208" s="64"/>
      <c r="AL208" s="59"/>
      <c r="AM208" s="60"/>
      <c r="AN208" s="59"/>
      <c r="AO208" s="60"/>
      <c r="AP208" s="59"/>
      <c r="AQ208" s="60"/>
      <c r="AR208" s="69"/>
      <c r="AS208" s="64"/>
      <c r="AT208" s="60"/>
      <c r="AU208" s="64"/>
      <c r="AV208" s="64"/>
      <c r="AW208" s="64"/>
      <c r="AX208" s="64"/>
      <c r="AY208" s="64"/>
      <c r="AZ208" s="64"/>
      <c r="BA208" s="64"/>
      <c r="BB208" s="64"/>
      <c r="BC208" s="69"/>
      <c r="BD208" s="60"/>
      <c r="BE208" s="59"/>
      <c r="BF208" s="60"/>
      <c r="BG208" s="60"/>
      <c r="BH208" s="69"/>
      <c r="BI208" s="64"/>
      <c r="BJ208" s="64"/>
      <c r="BK208" s="64"/>
      <c r="BL208" s="69"/>
      <c r="BM208" s="64"/>
      <c r="BN208" s="64"/>
      <c r="BO208" s="64"/>
      <c r="BP208" s="64"/>
      <c r="BQ208" s="64"/>
      <c r="BR208" s="64"/>
      <c r="BS208" s="69"/>
      <c r="BT208" s="64"/>
      <c r="BU208" s="70"/>
      <c r="BV208" s="66"/>
      <c r="BW208" s="64"/>
      <c r="BX208" s="66"/>
      <c r="BY208" s="66"/>
      <c r="BZ208" s="64"/>
      <c r="CA208" s="64"/>
      <c r="CB208" s="60"/>
      <c r="CC208" s="60"/>
      <c r="CD208" s="64"/>
      <c r="CE208" s="64"/>
      <c r="CF208" s="69"/>
      <c r="CG208" s="64"/>
    </row>
    <row r="209" spans="1:85" ht="46.5" outlineLevel="1" x14ac:dyDescent="0.35">
      <c r="A209" s="94" t="s">
        <v>385</v>
      </c>
      <c r="B209" s="88" t="s">
        <v>395</v>
      </c>
      <c r="C209" s="55" t="s">
        <v>71</v>
      </c>
      <c r="D209" s="77">
        <v>246527068648</v>
      </c>
      <c r="E209" s="57" t="s">
        <v>65</v>
      </c>
      <c r="F209" s="86">
        <f t="shared" si="41"/>
        <v>1275.3952999999999</v>
      </c>
      <c r="G209" s="59">
        <f t="shared" si="42"/>
        <v>0</v>
      </c>
      <c r="H209" s="60">
        <f t="shared" si="43"/>
        <v>1275.3952999999999</v>
      </c>
      <c r="I209" s="61"/>
      <c r="J209" s="60"/>
      <c r="K209" s="69"/>
      <c r="L209" s="64"/>
      <c r="M209" s="63"/>
      <c r="N209" s="64"/>
      <c r="O209" s="69"/>
      <c r="P209" s="64"/>
      <c r="Q209" s="59"/>
      <c r="R209" s="60"/>
      <c r="S209" s="64"/>
      <c r="T209" s="59"/>
      <c r="U209" s="60"/>
      <c r="V209" s="59"/>
      <c r="W209" s="60"/>
      <c r="X209" s="59"/>
      <c r="Y209" s="60"/>
      <c r="Z209" s="69"/>
      <c r="AA209" s="66"/>
      <c r="AB209" s="63"/>
      <c r="AC209" s="64"/>
      <c r="AD209" s="69"/>
      <c r="AE209" s="64"/>
      <c r="AF209" s="69"/>
      <c r="AG209" s="64"/>
      <c r="AH209" s="59"/>
      <c r="AI209" s="60"/>
      <c r="AJ209" s="64">
        <v>1275.3952999999999</v>
      </c>
      <c r="AK209" s="64"/>
      <c r="AL209" s="59"/>
      <c r="AM209" s="60"/>
      <c r="AN209" s="59"/>
      <c r="AO209" s="60"/>
      <c r="AP209" s="59"/>
      <c r="AQ209" s="60"/>
      <c r="AR209" s="69"/>
      <c r="AS209" s="64"/>
      <c r="AT209" s="60"/>
      <c r="AU209" s="64"/>
      <c r="AV209" s="64"/>
      <c r="AW209" s="64"/>
      <c r="AX209" s="64"/>
      <c r="AY209" s="64"/>
      <c r="AZ209" s="64"/>
      <c r="BA209" s="64"/>
      <c r="BB209" s="64"/>
      <c r="BC209" s="69"/>
      <c r="BD209" s="60"/>
      <c r="BE209" s="59"/>
      <c r="BF209" s="60"/>
      <c r="BG209" s="60"/>
      <c r="BH209" s="69"/>
      <c r="BI209" s="64"/>
      <c r="BJ209" s="64"/>
      <c r="BK209" s="64"/>
      <c r="BL209" s="69"/>
      <c r="BM209" s="64"/>
      <c r="BN209" s="64"/>
      <c r="BO209" s="64"/>
      <c r="BP209" s="64"/>
      <c r="BQ209" s="64"/>
      <c r="BR209" s="64"/>
      <c r="BS209" s="69"/>
      <c r="BT209" s="64"/>
      <c r="BU209" s="70"/>
      <c r="BV209" s="66"/>
      <c r="BW209" s="64"/>
      <c r="BX209" s="66"/>
      <c r="BY209" s="66"/>
      <c r="BZ209" s="64"/>
      <c r="CA209" s="64"/>
      <c r="CB209" s="60"/>
      <c r="CC209" s="60"/>
      <c r="CD209" s="64"/>
      <c r="CE209" s="64"/>
      <c r="CF209" s="69"/>
      <c r="CG209" s="64"/>
    </row>
    <row r="210" spans="1:85" ht="46.5" outlineLevel="1" x14ac:dyDescent="0.35">
      <c r="A210" s="84" t="s">
        <v>385</v>
      </c>
      <c r="B210" s="110" t="s">
        <v>1306</v>
      </c>
      <c r="C210" s="55" t="s">
        <v>71</v>
      </c>
      <c r="D210" s="77">
        <v>246303061572</v>
      </c>
      <c r="E210" s="57" t="s">
        <v>65</v>
      </c>
      <c r="F210" s="86">
        <f t="shared" si="41"/>
        <v>241.45881</v>
      </c>
      <c r="G210" s="59">
        <f t="shared" si="42"/>
        <v>0</v>
      </c>
      <c r="H210" s="60">
        <f t="shared" si="43"/>
        <v>241.45881</v>
      </c>
      <c r="I210" s="61"/>
      <c r="J210" s="60"/>
      <c r="K210" s="69"/>
      <c r="L210" s="64"/>
      <c r="M210" s="63"/>
      <c r="N210" s="64"/>
      <c r="O210" s="69"/>
      <c r="P210" s="64"/>
      <c r="Q210" s="59"/>
      <c r="R210" s="60"/>
      <c r="S210" s="64"/>
      <c r="T210" s="59"/>
      <c r="U210" s="60"/>
      <c r="V210" s="59"/>
      <c r="W210" s="60"/>
      <c r="X210" s="59"/>
      <c r="Y210" s="60"/>
      <c r="Z210" s="69"/>
      <c r="AA210" s="66"/>
      <c r="AB210" s="63"/>
      <c r="AC210" s="64"/>
      <c r="AD210" s="69"/>
      <c r="AE210" s="64"/>
      <c r="AF210" s="69"/>
      <c r="AG210" s="64"/>
      <c r="AH210" s="59"/>
      <c r="AI210" s="60"/>
      <c r="AJ210" s="64"/>
      <c r="AK210" s="64"/>
      <c r="AL210" s="59"/>
      <c r="AM210" s="60"/>
      <c r="AN210" s="59"/>
      <c r="AO210" s="60"/>
      <c r="AP210" s="59"/>
      <c r="AQ210" s="60"/>
      <c r="AR210" s="69"/>
      <c r="AS210" s="64"/>
      <c r="AT210" s="60"/>
      <c r="AU210" s="64"/>
      <c r="AV210" s="64"/>
      <c r="AW210" s="64"/>
      <c r="AX210" s="64"/>
      <c r="AY210" s="64"/>
      <c r="AZ210" s="64"/>
      <c r="BA210" s="64"/>
      <c r="BB210" s="64"/>
      <c r="BC210" s="69"/>
      <c r="BD210" s="60"/>
      <c r="BE210" s="59"/>
      <c r="BF210" s="60"/>
      <c r="BG210" s="60"/>
      <c r="BH210" s="69"/>
      <c r="BI210" s="64"/>
      <c r="BJ210" s="64"/>
      <c r="BK210" s="64"/>
      <c r="BL210" s="69"/>
      <c r="BM210" s="64"/>
      <c r="BN210" s="64"/>
      <c r="BO210" s="64"/>
      <c r="BP210" s="64"/>
      <c r="BQ210" s="60">
        <v>241.45881</v>
      </c>
      <c r="BR210" s="64"/>
      <c r="BS210" s="69"/>
      <c r="BT210" s="64"/>
      <c r="BU210" s="70"/>
      <c r="BV210" s="66"/>
      <c r="BW210" s="64"/>
      <c r="BX210" s="66"/>
      <c r="BY210" s="66"/>
      <c r="BZ210" s="64"/>
      <c r="CA210" s="64"/>
      <c r="CB210" s="60"/>
      <c r="CC210" s="60"/>
      <c r="CD210" s="64"/>
      <c r="CE210" s="64"/>
      <c r="CF210" s="69"/>
      <c r="CG210" s="64"/>
    </row>
    <row r="211" spans="1:85" ht="46.5" outlineLevel="1" x14ac:dyDescent="0.35">
      <c r="A211" s="84" t="s">
        <v>385</v>
      </c>
      <c r="B211" s="110" t="s">
        <v>396</v>
      </c>
      <c r="C211" s="55" t="s">
        <v>71</v>
      </c>
      <c r="D211" s="77">
        <v>246500754833</v>
      </c>
      <c r="E211" s="57" t="s">
        <v>65</v>
      </c>
      <c r="F211" s="86">
        <f t="shared" si="41"/>
        <v>421.76727</v>
      </c>
      <c r="G211" s="59">
        <f t="shared" si="42"/>
        <v>0</v>
      </c>
      <c r="H211" s="60">
        <f t="shared" si="43"/>
        <v>421.76727</v>
      </c>
      <c r="I211" s="61"/>
      <c r="J211" s="60"/>
      <c r="K211" s="69"/>
      <c r="L211" s="64"/>
      <c r="M211" s="63"/>
      <c r="N211" s="64"/>
      <c r="O211" s="69"/>
      <c r="P211" s="64"/>
      <c r="Q211" s="59"/>
      <c r="R211" s="60"/>
      <c r="S211" s="64"/>
      <c r="T211" s="59"/>
      <c r="U211" s="60"/>
      <c r="V211" s="59"/>
      <c r="W211" s="60"/>
      <c r="X211" s="59"/>
      <c r="Y211" s="60"/>
      <c r="Z211" s="69"/>
      <c r="AA211" s="66"/>
      <c r="AB211" s="63"/>
      <c r="AC211" s="64"/>
      <c r="AD211" s="69"/>
      <c r="AE211" s="64"/>
      <c r="AF211" s="69"/>
      <c r="AG211" s="64"/>
      <c r="AH211" s="59"/>
      <c r="AI211" s="60"/>
      <c r="AJ211" s="64">
        <v>421.76727</v>
      </c>
      <c r="AK211" s="64"/>
      <c r="AL211" s="59"/>
      <c r="AM211" s="60"/>
      <c r="AN211" s="59"/>
      <c r="AO211" s="60"/>
      <c r="AP211" s="59"/>
      <c r="AQ211" s="60"/>
      <c r="AR211" s="69"/>
      <c r="AS211" s="64"/>
      <c r="AT211" s="60"/>
      <c r="AU211" s="64"/>
      <c r="AV211" s="64"/>
      <c r="AW211" s="64"/>
      <c r="AX211" s="64"/>
      <c r="AY211" s="64"/>
      <c r="AZ211" s="64"/>
      <c r="BA211" s="64"/>
      <c r="BB211" s="64"/>
      <c r="BC211" s="69"/>
      <c r="BD211" s="60"/>
      <c r="BE211" s="59"/>
      <c r="BF211" s="60"/>
      <c r="BG211" s="60"/>
      <c r="BH211" s="69"/>
      <c r="BI211" s="64"/>
      <c r="BJ211" s="64"/>
      <c r="BK211" s="64"/>
      <c r="BL211" s="69"/>
      <c r="BM211" s="64"/>
      <c r="BN211" s="64"/>
      <c r="BO211" s="64"/>
      <c r="BP211" s="64"/>
      <c r="BQ211" s="64"/>
      <c r="BR211" s="64"/>
      <c r="BS211" s="69"/>
      <c r="BT211" s="64"/>
      <c r="BU211" s="70"/>
      <c r="BV211" s="66"/>
      <c r="BW211" s="64"/>
      <c r="BX211" s="66"/>
      <c r="BY211" s="66"/>
      <c r="BZ211" s="64"/>
      <c r="CA211" s="64"/>
      <c r="CB211" s="60"/>
      <c r="CC211" s="60"/>
      <c r="CD211" s="64"/>
      <c r="CE211" s="64"/>
      <c r="CF211" s="69"/>
      <c r="CG211" s="64"/>
    </row>
    <row r="212" spans="1:85" s="78" customFormat="1" ht="46.5" x14ac:dyDescent="0.35">
      <c r="A212" s="94" t="s">
        <v>411</v>
      </c>
      <c r="B212" s="88" t="s">
        <v>412</v>
      </c>
      <c r="C212" s="55" t="s">
        <v>130</v>
      </c>
      <c r="D212" s="77">
        <v>880200131099</v>
      </c>
      <c r="E212" s="77" t="s">
        <v>65</v>
      </c>
      <c r="F212" s="86">
        <f t="shared" ref="F212" si="44">G212+H212</f>
        <v>2000</v>
      </c>
      <c r="G212" s="59">
        <f t="shared" si="42"/>
        <v>0</v>
      </c>
      <c r="H212" s="60">
        <f t="shared" si="43"/>
        <v>2000</v>
      </c>
      <c r="I212" s="61">
        <v>0</v>
      </c>
      <c r="J212" s="60">
        <v>0</v>
      </c>
      <c r="K212" s="69"/>
      <c r="L212" s="64"/>
      <c r="M212" s="63"/>
      <c r="N212" s="64"/>
      <c r="O212" s="69"/>
      <c r="P212" s="64"/>
      <c r="Q212" s="59"/>
      <c r="R212" s="60"/>
      <c r="S212" s="64"/>
      <c r="T212" s="59"/>
      <c r="U212" s="60"/>
      <c r="V212" s="59"/>
      <c r="W212" s="60"/>
      <c r="X212" s="59"/>
      <c r="Y212" s="60"/>
      <c r="Z212" s="69"/>
      <c r="AA212" s="66"/>
      <c r="AB212" s="63"/>
      <c r="AC212" s="64"/>
      <c r="AD212" s="69"/>
      <c r="AE212" s="64"/>
      <c r="AF212" s="69"/>
      <c r="AG212" s="64"/>
      <c r="AH212" s="59"/>
      <c r="AI212" s="60"/>
      <c r="AJ212" s="64"/>
      <c r="AK212" s="64"/>
      <c r="AL212" s="59"/>
      <c r="AM212" s="60"/>
      <c r="AN212" s="59"/>
      <c r="AO212" s="60"/>
      <c r="AP212" s="59"/>
      <c r="AQ212" s="60"/>
      <c r="AR212" s="69"/>
      <c r="AS212" s="64"/>
      <c r="AT212" s="60"/>
      <c r="AU212" s="64"/>
      <c r="AV212" s="64"/>
      <c r="AW212" s="64"/>
      <c r="AX212" s="64"/>
      <c r="AY212" s="64"/>
      <c r="AZ212" s="64">
        <v>2000</v>
      </c>
      <c r="BA212" s="64"/>
      <c r="BB212" s="64"/>
      <c r="BC212" s="69"/>
      <c r="BD212" s="60"/>
      <c r="BE212" s="59"/>
      <c r="BF212" s="60"/>
      <c r="BG212" s="60"/>
      <c r="BH212" s="69"/>
      <c r="BI212" s="64"/>
      <c r="BJ212" s="64"/>
      <c r="BK212" s="64"/>
      <c r="BL212" s="69"/>
      <c r="BM212" s="64"/>
      <c r="BN212" s="64"/>
      <c r="BO212" s="64"/>
      <c r="BP212" s="64"/>
      <c r="BQ212" s="64"/>
      <c r="BR212" s="64"/>
      <c r="BS212" s="69"/>
      <c r="BT212" s="64"/>
      <c r="BU212" s="70"/>
      <c r="BV212" s="66"/>
      <c r="BW212" s="64"/>
      <c r="BX212" s="66"/>
      <c r="BY212" s="66"/>
      <c r="BZ212" s="64"/>
      <c r="CA212" s="64"/>
      <c r="CB212" s="60"/>
      <c r="CC212" s="60"/>
      <c r="CD212" s="64"/>
      <c r="CE212" s="64"/>
      <c r="CF212" s="69"/>
      <c r="CG212" s="64"/>
    </row>
    <row r="213" spans="1:85" ht="46.5" outlineLevel="1" x14ac:dyDescent="0.35">
      <c r="A213" s="84" t="s">
        <v>385</v>
      </c>
      <c r="B213" s="54" t="s">
        <v>410</v>
      </c>
      <c r="C213" s="55" t="s">
        <v>130</v>
      </c>
      <c r="D213" s="77">
        <v>246606114865</v>
      </c>
      <c r="E213" s="57" t="s">
        <v>65</v>
      </c>
      <c r="F213" s="86">
        <f t="shared" ref="F213:F224" si="45">G213+H213</f>
        <v>1830</v>
      </c>
      <c r="G213" s="59">
        <f t="shared" si="42"/>
        <v>0</v>
      </c>
      <c r="H213" s="60">
        <f t="shared" si="43"/>
        <v>1830</v>
      </c>
      <c r="I213" s="61"/>
      <c r="J213" s="60"/>
      <c r="K213" s="69"/>
      <c r="L213" s="64"/>
      <c r="M213" s="63"/>
      <c r="N213" s="64"/>
      <c r="O213" s="69"/>
      <c r="P213" s="64"/>
      <c r="Q213" s="59"/>
      <c r="R213" s="60"/>
      <c r="S213" s="64"/>
      <c r="T213" s="59"/>
      <c r="U213" s="60"/>
      <c r="V213" s="59"/>
      <c r="W213" s="60"/>
      <c r="X213" s="59"/>
      <c r="Y213" s="60"/>
      <c r="Z213" s="69"/>
      <c r="AA213" s="66"/>
      <c r="AB213" s="63"/>
      <c r="AC213" s="64"/>
      <c r="AD213" s="69"/>
      <c r="AE213" s="64"/>
      <c r="AF213" s="69"/>
      <c r="AG213" s="64"/>
      <c r="AH213" s="59"/>
      <c r="AI213" s="60"/>
      <c r="AJ213" s="64"/>
      <c r="AK213" s="64"/>
      <c r="AL213" s="59"/>
      <c r="AM213" s="60"/>
      <c r="AN213" s="59"/>
      <c r="AO213" s="60"/>
      <c r="AP213" s="59"/>
      <c r="AQ213" s="60"/>
      <c r="AR213" s="69"/>
      <c r="AS213" s="64"/>
      <c r="AT213" s="60"/>
      <c r="AU213" s="64"/>
      <c r="AV213" s="64"/>
      <c r="AW213" s="64"/>
      <c r="AX213" s="64"/>
      <c r="AY213" s="64"/>
      <c r="AZ213" s="64">
        <v>1830</v>
      </c>
      <c r="BA213" s="64"/>
      <c r="BB213" s="64"/>
      <c r="BC213" s="69"/>
      <c r="BD213" s="60"/>
      <c r="BE213" s="59"/>
      <c r="BF213" s="60"/>
      <c r="BG213" s="60"/>
      <c r="BH213" s="69"/>
      <c r="BI213" s="64"/>
      <c r="BJ213" s="64"/>
      <c r="BK213" s="64"/>
      <c r="BL213" s="69"/>
      <c r="BM213" s="64"/>
      <c r="BN213" s="64"/>
      <c r="BO213" s="64"/>
      <c r="BP213" s="64"/>
      <c r="BQ213" s="64"/>
      <c r="BR213" s="64"/>
      <c r="BS213" s="69"/>
      <c r="BT213" s="64"/>
      <c r="BU213" s="70"/>
      <c r="BV213" s="66"/>
      <c r="BW213" s="64"/>
      <c r="BX213" s="66"/>
      <c r="BY213" s="66"/>
      <c r="BZ213" s="64"/>
      <c r="CA213" s="64"/>
      <c r="CB213" s="60"/>
      <c r="CC213" s="60"/>
      <c r="CD213" s="64"/>
      <c r="CE213" s="64"/>
      <c r="CF213" s="69"/>
      <c r="CG213" s="64"/>
    </row>
    <row r="214" spans="1:85" ht="69.75" outlineLevel="1" x14ac:dyDescent="0.35">
      <c r="A214" s="84" t="s">
        <v>385</v>
      </c>
      <c r="B214" s="110" t="s">
        <v>409</v>
      </c>
      <c r="C214" s="55" t="s">
        <v>188</v>
      </c>
      <c r="D214" s="77">
        <v>7017398110</v>
      </c>
      <c r="E214" s="57" t="s">
        <v>121</v>
      </c>
      <c r="F214" s="86">
        <f t="shared" si="45"/>
        <v>1629.3821600000001</v>
      </c>
      <c r="G214" s="59">
        <f t="shared" si="42"/>
        <v>0</v>
      </c>
      <c r="H214" s="60">
        <f t="shared" si="43"/>
        <v>1629.3821600000001</v>
      </c>
      <c r="I214" s="61"/>
      <c r="J214" s="60"/>
      <c r="K214" s="69"/>
      <c r="L214" s="64"/>
      <c r="M214" s="63"/>
      <c r="N214" s="64"/>
      <c r="O214" s="69"/>
      <c r="P214" s="64"/>
      <c r="Q214" s="59"/>
      <c r="R214" s="60"/>
      <c r="S214" s="64"/>
      <c r="T214" s="59"/>
      <c r="U214" s="60"/>
      <c r="V214" s="59"/>
      <c r="W214" s="60"/>
      <c r="X214" s="59"/>
      <c r="Y214" s="60"/>
      <c r="Z214" s="69"/>
      <c r="AA214" s="66"/>
      <c r="AB214" s="63"/>
      <c r="AC214" s="64"/>
      <c r="AD214" s="69"/>
      <c r="AE214" s="64"/>
      <c r="AF214" s="69"/>
      <c r="AG214" s="64"/>
      <c r="AH214" s="59"/>
      <c r="AI214" s="60"/>
      <c r="AJ214" s="64"/>
      <c r="AK214" s="64"/>
      <c r="AL214" s="59"/>
      <c r="AM214" s="60"/>
      <c r="AN214" s="59"/>
      <c r="AO214" s="60"/>
      <c r="AP214" s="59"/>
      <c r="AQ214" s="60"/>
      <c r="AR214" s="69"/>
      <c r="AS214" s="64"/>
      <c r="AT214" s="60"/>
      <c r="AU214" s="64"/>
      <c r="AV214" s="64"/>
      <c r="AW214" s="64"/>
      <c r="AX214" s="64"/>
      <c r="AY214" s="64"/>
      <c r="AZ214" s="64"/>
      <c r="BA214" s="64"/>
      <c r="BB214" s="64"/>
      <c r="BC214" s="69"/>
      <c r="BD214" s="60"/>
      <c r="BE214" s="59"/>
      <c r="BF214" s="60"/>
      <c r="BG214" s="60"/>
      <c r="BH214" s="69"/>
      <c r="BI214" s="64"/>
      <c r="BJ214" s="64"/>
      <c r="BK214" s="64"/>
      <c r="BL214" s="69"/>
      <c r="BM214" s="64"/>
      <c r="BN214" s="64"/>
      <c r="BO214" s="64"/>
      <c r="BP214" s="64"/>
      <c r="BQ214" s="64"/>
      <c r="BR214" s="64"/>
      <c r="BS214" s="69"/>
      <c r="BT214" s="64"/>
      <c r="BU214" s="70"/>
      <c r="BV214" s="66"/>
      <c r="BW214" s="64"/>
      <c r="BX214" s="66"/>
      <c r="BY214" s="66"/>
      <c r="BZ214" s="64"/>
      <c r="CA214" s="64"/>
      <c r="CB214" s="60">
        <v>1629.3821600000001</v>
      </c>
      <c r="CC214" s="60"/>
      <c r="CD214" s="64"/>
      <c r="CE214" s="64"/>
      <c r="CF214" s="69"/>
      <c r="CG214" s="64"/>
    </row>
    <row r="215" spans="1:85" outlineLevel="1" x14ac:dyDescent="0.35">
      <c r="A215" s="84" t="s">
        <v>385</v>
      </c>
      <c r="B215" s="54" t="s">
        <v>398</v>
      </c>
      <c r="C215" s="55" t="s">
        <v>113</v>
      </c>
      <c r="D215" s="77">
        <v>2411015254</v>
      </c>
      <c r="E215" s="57" t="s">
        <v>65</v>
      </c>
      <c r="F215" s="86">
        <f t="shared" si="45"/>
        <v>37780.660709999996</v>
      </c>
      <c r="G215" s="59">
        <f t="shared" si="42"/>
        <v>10224</v>
      </c>
      <c r="H215" s="60">
        <f t="shared" si="43"/>
        <v>27556.66071</v>
      </c>
      <c r="I215" s="61"/>
      <c r="J215" s="60"/>
      <c r="K215" s="69"/>
      <c r="L215" s="64"/>
      <c r="M215" s="63"/>
      <c r="N215" s="64"/>
      <c r="O215" s="69"/>
      <c r="P215" s="64"/>
      <c r="Q215" s="59"/>
      <c r="R215" s="60"/>
      <c r="S215" s="64"/>
      <c r="T215" s="59"/>
      <c r="U215" s="60"/>
      <c r="V215" s="59"/>
      <c r="W215" s="60"/>
      <c r="X215" s="59"/>
      <c r="Y215" s="60"/>
      <c r="Z215" s="69"/>
      <c r="AA215" s="66"/>
      <c r="AB215" s="63"/>
      <c r="AC215" s="64"/>
      <c r="AD215" s="69">
        <v>10224</v>
      </c>
      <c r="AE215" s="64">
        <v>4176</v>
      </c>
      <c r="AF215" s="69"/>
      <c r="AG215" s="64"/>
      <c r="AH215" s="59"/>
      <c r="AI215" s="60"/>
      <c r="AJ215" s="64"/>
      <c r="AK215" s="64">
        <v>6713.3</v>
      </c>
      <c r="AL215" s="59"/>
      <c r="AM215" s="60"/>
      <c r="AN215" s="59"/>
      <c r="AO215" s="60"/>
      <c r="AP215" s="59"/>
      <c r="AQ215" s="60"/>
      <c r="AR215" s="69"/>
      <c r="AS215" s="64"/>
      <c r="AT215" s="60"/>
      <c r="AU215" s="64"/>
      <c r="AV215" s="64"/>
      <c r="AW215" s="64"/>
      <c r="AX215" s="64"/>
      <c r="AY215" s="64"/>
      <c r="AZ215" s="64"/>
      <c r="BA215" s="64"/>
      <c r="BB215" s="64"/>
      <c r="BC215" s="69"/>
      <c r="BD215" s="60"/>
      <c r="BE215" s="59"/>
      <c r="BF215" s="60"/>
      <c r="BG215" s="60"/>
      <c r="BH215" s="69"/>
      <c r="BI215" s="64"/>
      <c r="BJ215" s="64"/>
      <c r="BK215" s="64"/>
      <c r="BL215" s="69"/>
      <c r="BM215" s="64"/>
      <c r="BN215" s="64">
        <v>13855.6</v>
      </c>
      <c r="BO215" s="64"/>
      <c r="BP215" s="64"/>
      <c r="BQ215" s="64"/>
      <c r="BR215" s="64"/>
      <c r="BS215" s="69"/>
      <c r="BT215" s="64"/>
      <c r="BU215" s="70"/>
      <c r="BV215" s="66"/>
      <c r="BW215" s="64"/>
      <c r="BX215" s="66"/>
      <c r="BY215" s="66"/>
      <c r="BZ215" s="64"/>
      <c r="CA215" s="64"/>
      <c r="CB215" s="60"/>
      <c r="CC215" s="60"/>
      <c r="CD215" s="64">
        <v>2811.76071</v>
      </c>
      <c r="CE215" s="64"/>
      <c r="CF215" s="69"/>
      <c r="CG215" s="64"/>
    </row>
    <row r="216" spans="1:85" ht="46.5" outlineLevel="1" x14ac:dyDescent="0.35">
      <c r="A216" s="84" t="s">
        <v>385</v>
      </c>
      <c r="B216" s="54" t="s">
        <v>399</v>
      </c>
      <c r="C216" s="55" t="s">
        <v>113</v>
      </c>
      <c r="D216" s="77">
        <v>2411015247</v>
      </c>
      <c r="E216" s="57" t="s">
        <v>121</v>
      </c>
      <c r="F216" s="86">
        <f t="shared" si="45"/>
        <v>91927.297259999992</v>
      </c>
      <c r="G216" s="59">
        <f t="shared" si="42"/>
        <v>2966.6036299999996</v>
      </c>
      <c r="H216" s="60">
        <f t="shared" si="43"/>
        <v>88960.693629999994</v>
      </c>
      <c r="I216" s="61"/>
      <c r="J216" s="60"/>
      <c r="K216" s="69"/>
      <c r="L216" s="64"/>
      <c r="M216" s="63"/>
      <c r="N216" s="64"/>
      <c r="O216" s="69"/>
      <c r="P216" s="64"/>
      <c r="Q216" s="59"/>
      <c r="R216" s="60"/>
      <c r="S216" s="64">
        <v>9268.4162199999992</v>
      </c>
      <c r="T216" s="59"/>
      <c r="U216" s="60"/>
      <c r="V216" s="59"/>
      <c r="W216" s="60"/>
      <c r="X216" s="59"/>
      <c r="Y216" s="60"/>
      <c r="Z216" s="69"/>
      <c r="AA216" s="66"/>
      <c r="AB216" s="63"/>
      <c r="AC216" s="64"/>
      <c r="AD216" s="69">
        <v>2795.5641099999998</v>
      </c>
      <c r="AE216" s="64">
        <v>1141.85013</v>
      </c>
      <c r="AF216" s="69"/>
      <c r="AG216" s="64"/>
      <c r="AH216" s="59"/>
      <c r="AI216" s="60"/>
      <c r="AJ216" s="64">
        <v>78505.938429999995</v>
      </c>
      <c r="AK216" s="64"/>
      <c r="AL216" s="59"/>
      <c r="AM216" s="60"/>
      <c r="AN216" s="59"/>
      <c r="AO216" s="60"/>
      <c r="AP216" s="59"/>
      <c r="AQ216" s="60"/>
      <c r="AR216" s="69"/>
      <c r="AS216" s="64"/>
      <c r="AT216" s="60"/>
      <c r="AU216" s="64"/>
      <c r="AV216" s="64"/>
      <c r="AW216" s="64"/>
      <c r="AX216" s="64"/>
      <c r="AY216" s="64"/>
      <c r="AZ216" s="64"/>
      <c r="BA216" s="64"/>
      <c r="BB216" s="64"/>
      <c r="BC216" s="69"/>
      <c r="BD216" s="60"/>
      <c r="BE216" s="59"/>
      <c r="BF216" s="60"/>
      <c r="BG216" s="60"/>
      <c r="BH216" s="69"/>
      <c r="BI216" s="64"/>
      <c r="BJ216" s="64"/>
      <c r="BK216" s="64"/>
      <c r="BL216" s="69"/>
      <c r="BM216" s="64"/>
      <c r="BN216" s="64"/>
      <c r="BO216" s="64"/>
      <c r="BP216" s="64"/>
      <c r="BQ216" s="64"/>
      <c r="BR216" s="64"/>
      <c r="BS216" s="69"/>
      <c r="BT216" s="64"/>
      <c r="BU216" s="70"/>
      <c r="BV216" s="66"/>
      <c r="BW216" s="64">
        <v>171.03952000000001</v>
      </c>
      <c r="BX216" s="66">
        <v>44.488849999999999</v>
      </c>
      <c r="BY216" s="66"/>
      <c r="BZ216" s="64"/>
      <c r="CA216" s="64"/>
      <c r="CB216" s="60"/>
      <c r="CC216" s="60"/>
      <c r="CD216" s="64"/>
      <c r="CE216" s="64"/>
      <c r="CF216" s="69"/>
      <c r="CG216" s="64"/>
    </row>
    <row r="217" spans="1:85" outlineLevel="1" x14ac:dyDescent="0.35">
      <c r="A217" s="84" t="s">
        <v>385</v>
      </c>
      <c r="B217" s="54" t="s">
        <v>400</v>
      </c>
      <c r="C217" s="55" t="s">
        <v>113</v>
      </c>
      <c r="D217" s="77">
        <v>2411028091</v>
      </c>
      <c r="E217" s="57" t="s">
        <v>65</v>
      </c>
      <c r="F217" s="86">
        <f t="shared" si="45"/>
        <v>3611.4403600000005</v>
      </c>
      <c r="G217" s="59">
        <f t="shared" si="42"/>
        <v>968.12833999999998</v>
      </c>
      <c r="H217" s="60">
        <f t="shared" si="43"/>
        <v>2643.3120200000003</v>
      </c>
      <c r="I217" s="61">
        <v>135.97086999999999</v>
      </c>
      <c r="J217" s="60">
        <v>55.537390000000002</v>
      </c>
      <c r="K217" s="69">
        <v>832.15746999999999</v>
      </c>
      <c r="L217" s="64">
        <v>339.89530999999999</v>
      </c>
      <c r="M217" s="63"/>
      <c r="N217" s="64"/>
      <c r="O217" s="69"/>
      <c r="P217" s="64"/>
      <c r="Q217" s="59"/>
      <c r="R217" s="60"/>
      <c r="S217" s="64">
        <v>1353.74514</v>
      </c>
      <c r="T217" s="59"/>
      <c r="U217" s="60"/>
      <c r="V217" s="59"/>
      <c r="W217" s="60"/>
      <c r="X217" s="59"/>
      <c r="Y217" s="60"/>
      <c r="Z217" s="69"/>
      <c r="AA217" s="66"/>
      <c r="AB217" s="63"/>
      <c r="AC217" s="64"/>
      <c r="AD217" s="69"/>
      <c r="AE217" s="64"/>
      <c r="AF217" s="69"/>
      <c r="AG217" s="64"/>
      <c r="AH217" s="59"/>
      <c r="AI217" s="60"/>
      <c r="AJ217" s="64"/>
      <c r="AK217" s="64"/>
      <c r="AL217" s="59"/>
      <c r="AM217" s="60"/>
      <c r="AN217" s="59"/>
      <c r="AO217" s="60"/>
      <c r="AP217" s="59"/>
      <c r="AQ217" s="60"/>
      <c r="AR217" s="69"/>
      <c r="AS217" s="64"/>
      <c r="AT217" s="60"/>
      <c r="AU217" s="64"/>
      <c r="AV217" s="64"/>
      <c r="AW217" s="64"/>
      <c r="AX217" s="64"/>
      <c r="AY217" s="64"/>
      <c r="AZ217" s="64"/>
      <c r="BA217" s="64"/>
      <c r="BB217" s="64"/>
      <c r="BC217" s="69"/>
      <c r="BD217" s="60"/>
      <c r="BE217" s="59"/>
      <c r="BF217" s="60"/>
      <c r="BG217" s="60"/>
      <c r="BH217" s="69"/>
      <c r="BI217" s="64"/>
      <c r="BJ217" s="64"/>
      <c r="BK217" s="64"/>
      <c r="BL217" s="69"/>
      <c r="BM217" s="64"/>
      <c r="BN217" s="64"/>
      <c r="BO217" s="64">
        <v>894.13418000000001</v>
      </c>
      <c r="BP217" s="64"/>
      <c r="BQ217" s="64"/>
      <c r="BR217" s="64"/>
      <c r="BS217" s="69"/>
      <c r="BT217" s="64"/>
      <c r="BU217" s="70"/>
      <c r="BV217" s="66"/>
      <c r="BW217" s="64"/>
      <c r="BX217" s="66"/>
      <c r="BY217" s="66"/>
      <c r="BZ217" s="64"/>
      <c r="CA217" s="64"/>
      <c r="CB217" s="60"/>
      <c r="CC217" s="60"/>
      <c r="CD217" s="64"/>
      <c r="CE217" s="64"/>
      <c r="CF217" s="69"/>
      <c r="CG217" s="64"/>
    </row>
    <row r="218" spans="1:85" outlineLevel="1" x14ac:dyDescent="0.35">
      <c r="A218" s="84" t="s">
        <v>385</v>
      </c>
      <c r="B218" s="54" t="s">
        <v>401</v>
      </c>
      <c r="C218" s="55" t="s">
        <v>113</v>
      </c>
      <c r="D218" s="77">
        <v>2411012976</v>
      </c>
      <c r="E218" s="57" t="s">
        <v>121</v>
      </c>
      <c r="F218" s="86">
        <f t="shared" si="45"/>
        <v>65911.531959999993</v>
      </c>
      <c r="G218" s="59">
        <f t="shared" si="42"/>
        <v>15359.70607</v>
      </c>
      <c r="H218" s="60">
        <f t="shared" si="43"/>
        <v>50551.82589</v>
      </c>
      <c r="I218" s="61">
        <v>975.72680000000003</v>
      </c>
      <c r="J218" s="60">
        <v>398.53629999999998</v>
      </c>
      <c r="K218" s="69"/>
      <c r="L218" s="64"/>
      <c r="M218" s="63">
        <v>443.68464999999998</v>
      </c>
      <c r="N218" s="64">
        <v>181.22331</v>
      </c>
      <c r="O218" s="69"/>
      <c r="P218" s="64"/>
      <c r="Q218" s="59"/>
      <c r="R218" s="60"/>
      <c r="S218" s="64">
        <f>5096.91318+828.51428</f>
        <v>5925.4274599999999</v>
      </c>
      <c r="T218" s="59">
        <v>5453.0340100000003</v>
      </c>
      <c r="U218" s="60">
        <v>55.081989999999998</v>
      </c>
      <c r="V218" s="59">
        <v>4479.0068799999999</v>
      </c>
      <c r="W218" s="60">
        <v>45.242510000000003</v>
      </c>
      <c r="X218" s="59"/>
      <c r="Y218" s="60"/>
      <c r="Z218" s="69"/>
      <c r="AA218" s="66"/>
      <c r="AB218" s="63"/>
      <c r="AC218" s="64"/>
      <c r="AD218" s="69"/>
      <c r="AE218" s="64"/>
      <c r="AF218" s="69">
        <v>50.709679999999999</v>
      </c>
      <c r="AG218" s="64">
        <v>20.712409999999998</v>
      </c>
      <c r="AH218" s="69">
        <v>3957.54405</v>
      </c>
      <c r="AI218" s="73">
        <v>1616.4616599999999</v>
      </c>
      <c r="AJ218" s="64">
        <v>18457.629110000002</v>
      </c>
      <c r="AK218" s="64"/>
      <c r="AL218" s="59"/>
      <c r="AM218" s="60"/>
      <c r="AN218" s="59"/>
      <c r="AO218" s="60"/>
      <c r="AP218" s="59"/>
      <c r="AQ218" s="60"/>
      <c r="AR218" s="69"/>
      <c r="AS218" s="64"/>
      <c r="AT218" s="60"/>
      <c r="AU218" s="64"/>
      <c r="AV218" s="64"/>
      <c r="AW218" s="64"/>
      <c r="AX218" s="64"/>
      <c r="AY218" s="64"/>
      <c r="AZ218" s="64"/>
      <c r="BA218" s="64"/>
      <c r="BB218" s="64"/>
      <c r="BC218" s="69"/>
      <c r="BD218" s="60"/>
      <c r="BE218" s="59"/>
      <c r="BF218" s="60"/>
      <c r="BG218" s="60"/>
      <c r="BH218" s="69"/>
      <c r="BI218" s="64"/>
      <c r="BJ218" s="64"/>
      <c r="BK218" s="64"/>
      <c r="BL218" s="69"/>
      <c r="BM218" s="64"/>
      <c r="BN218" s="64">
        <v>23626.511139999999</v>
      </c>
      <c r="BO218" s="64">
        <v>225</v>
      </c>
      <c r="BP218" s="64"/>
      <c r="BQ218" s="64"/>
      <c r="BR218" s="64"/>
      <c r="BS218" s="69"/>
      <c r="BT218" s="64"/>
      <c r="BU218" s="70"/>
      <c r="BV218" s="66"/>
      <c r="BW218" s="64"/>
      <c r="BX218" s="66"/>
      <c r="BY218" s="66"/>
      <c r="BZ218" s="64"/>
      <c r="CA218" s="64"/>
      <c r="CB218" s="60"/>
      <c r="CC218" s="60"/>
      <c r="CD218" s="64"/>
      <c r="CE218" s="64"/>
      <c r="CF218" s="69"/>
      <c r="CG218" s="64"/>
    </row>
    <row r="219" spans="1:85" outlineLevel="1" x14ac:dyDescent="0.35">
      <c r="A219" s="84" t="s">
        <v>385</v>
      </c>
      <c r="B219" s="54" t="s">
        <v>402</v>
      </c>
      <c r="C219" s="55" t="s">
        <v>113</v>
      </c>
      <c r="D219" s="77">
        <v>2411015455</v>
      </c>
      <c r="E219" s="57" t="s">
        <v>65</v>
      </c>
      <c r="F219" s="86">
        <f t="shared" si="45"/>
        <v>6595.2115999999996</v>
      </c>
      <c r="G219" s="59">
        <f t="shared" si="42"/>
        <v>1796.76866</v>
      </c>
      <c r="H219" s="60">
        <f t="shared" si="43"/>
        <v>4798.4429399999999</v>
      </c>
      <c r="I219" s="61"/>
      <c r="J219" s="60"/>
      <c r="K219" s="69">
        <v>353.97262999999998</v>
      </c>
      <c r="L219" s="64">
        <v>144.58036999999999</v>
      </c>
      <c r="M219" s="63"/>
      <c r="N219" s="64"/>
      <c r="O219" s="69">
        <v>365.96186</v>
      </c>
      <c r="P219" s="64">
        <v>699.67913999999996</v>
      </c>
      <c r="Q219" s="59">
        <v>46.575780000000002</v>
      </c>
      <c r="R219" s="60">
        <v>89.047820000000002</v>
      </c>
      <c r="S219" s="64">
        <v>1895.394</v>
      </c>
      <c r="T219" s="59"/>
      <c r="U219" s="60"/>
      <c r="V219" s="59"/>
      <c r="W219" s="60"/>
      <c r="X219" s="59"/>
      <c r="Y219" s="60"/>
      <c r="Z219" s="69"/>
      <c r="AA219" s="66"/>
      <c r="AB219" s="63">
        <v>1030.25839</v>
      </c>
      <c r="AC219" s="64">
        <v>1969.74161</v>
      </c>
      <c r="AD219" s="69"/>
      <c r="AE219" s="64"/>
      <c r="AF219" s="69"/>
      <c r="AG219" s="64"/>
      <c r="AH219" s="59"/>
      <c r="AI219" s="60"/>
      <c r="AJ219" s="64"/>
      <c r="AK219" s="64"/>
      <c r="AL219" s="59"/>
      <c r="AM219" s="60"/>
      <c r="AN219" s="59"/>
      <c r="AO219" s="60"/>
      <c r="AP219" s="59"/>
      <c r="AQ219" s="60"/>
      <c r="AR219" s="69"/>
      <c r="AS219" s="64"/>
      <c r="AT219" s="60"/>
      <c r="AU219" s="64"/>
      <c r="AV219" s="64"/>
      <c r="AW219" s="64"/>
      <c r="AX219" s="64"/>
      <c r="AY219" s="64"/>
      <c r="AZ219" s="64"/>
      <c r="BA219" s="64"/>
      <c r="BB219" s="64"/>
      <c r="BC219" s="69"/>
      <c r="BD219" s="60"/>
      <c r="BE219" s="59"/>
      <c r="BF219" s="60"/>
      <c r="BG219" s="60"/>
      <c r="BH219" s="69"/>
      <c r="BI219" s="64"/>
      <c r="BJ219" s="64"/>
      <c r="BK219" s="64"/>
      <c r="BL219" s="69"/>
      <c r="BM219" s="64"/>
      <c r="BN219" s="64"/>
      <c r="BO219" s="64"/>
      <c r="BP219" s="64"/>
      <c r="BQ219" s="64"/>
      <c r="BR219" s="64"/>
      <c r="BS219" s="69"/>
      <c r="BT219" s="64"/>
      <c r="BU219" s="70"/>
      <c r="BV219" s="66"/>
      <c r="BW219" s="64"/>
      <c r="BX219" s="66"/>
      <c r="BY219" s="66"/>
      <c r="BZ219" s="64"/>
      <c r="CA219" s="64"/>
      <c r="CB219" s="60"/>
      <c r="CC219" s="60"/>
      <c r="CD219" s="64"/>
      <c r="CE219" s="64"/>
      <c r="CF219" s="69"/>
      <c r="CG219" s="64"/>
    </row>
    <row r="220" spans="1:85" outlineLevel="1" x14ac:dyDescent="0.35">
      <c r="A220" s="94" t="s">
        <v>385</v>
      </c>
      <c r="B220" s="100" t="s">
        <v>405</v>
      </c>
      <c r="C220" s="55" t="s">
        <v>113</v>
      </c>
      <c r="D220" s="77">
        <v>2454021340</v>
      </c>
      <c r="E220" s="57" t="s">
        <v>65</v>
      </c>
      <c r="F220" s="86">
        <f t="shared" si="45"/>
        <v>3803.50848</v>
      </c>
      <c r="G220" s="59">
        <f t="shared" si="42"/>
        <v>1306.19884</v>
      </c>
      <c r="H220" s="60">
        <f t="shared" si="43"/>
        <v>2497.3096399999999</v>
      </c>
      <c r="I220" s="61"/>
      <c r="J220" s="60"/>
      <c r="K220" s="69"/>
      <c r="L220" s="64"/>
      <c r="M220" s="63"/>
      <c r="N220" s="64"/>
      <c r="O220" s="69"/>
      <c r="P220" s="64"/>
      <c r="Q220" s="59"/>
      <c r="R220" s="60"/>
      <c r="S220" s="64"/>
      <c r="T220" s="59"/>
      <c r="U220" s="60"/>
      <c r="V220" s="59"/>
      <c r="W220" s="60"/>
      <c r="X220" s="59"/>
      <c r="Y220" s="60"/>
      <c r="Z220" s="69">
        <v>1306.19884</v>
      </c>
      <c r="AA220" s="66">
        <v>2497.3096399999999</v>
      </c>
      <c r="AB220" s="63"/>
      <c r="AC220" s="64"/>
      <c r="AD220" s="69"/>
      <c r="AE220" s="64"/>
      <c r="AF220" s="69"/>
      <c r="AG220" s="64"/>
      <c r="AH220" s="59"/>
      <c r="AI220" s="60"/>
      <c r="AJ220" s="64"/>
      <c r="AK220" s="64"/>
      <c r="AL220" s="59"/>
      <c r="AM220" s="60"/>
      <c r="AN220" s="59"/>
      <c r="AO220" s="60"/>
      <c r="AP220" s="59"/>
      <c r="AQ220" s="60"/>
      <c r="AR220" s="69"/>
      <c r="AS220" s="64"/>
      <c r="AT220" s="60"/>
      <c r="AU220" s="64"/>
      <c r="AV220" s="64"/>
      <c r="AW220" s="64"/>
      <c r="AX220" s="64"/>
      <c r="AY220" s="64"/>
      <c r="AZ220" s="64"/>
      <c r="BA220" s="64"/>
      <c r="BB220" s="64"/>
      <c r="BC220" s="69"/>
      <c r="BD220" s="60"/>
      <c r="BE220" s="59"/>
      <c r="BF220" s="60"/>
      <c r="BG220" s="60"/>
      <c r="BH220" s="69"/>
      <c r="BI220" s="64"/>
      <c r="BJ220" s="64"/>
      <c r="BK220" s="64"/>
      <c r="BL220" s="69"/>
      <c r="BM220" s="64"/>
      <c r="BN220" s="64"/>
      <c r="BO220" s="64"/>
      <c r="BP220" s="64"/>
      <c r="BQ220" s="64"/>
      <c r="BR220" s="64"/>
      <c r="BS220" s="69"/>
      <c r="BT220" s="64"/>
      <c r="BU220" s="70"/>
      <c r="BV220" s="66"/>
      <c r="BW220" s="64"/>
      <c r="BX220" s="66"/>
      <c r="BY220" s="66"/>
      <c r="BZ220" s="64"/>
      <c r="CA220" s="64"/>
      <c r="CB220" s="60"/>
      <c r="CC220" s="60"/>
      <c r="CD220" s="64"/>
      <c r="CE220" s="64"/>
      <c r="CF220" s="69"/>
      <c r="CG220" s="64"/>
    </row>
    <row r="221" spans="1:85" ht="46.5" outlineLevel="1" x14ac:dyDescent="0.35">
      <c r="A221" s="94" t="s">
        <v>403</v>
      </c>
      <c r="B221" s="54" t="s">
        <v>404</v>
      </c>
      <c r="C221" s="55" t="s">
        <v>113</v>
      </c>
      <c r="D221" s="77">
        <v>2463117874</v>
      </c>
      <c r="E221" s="57" t="s">
        <v>65</v>
      </c>
      <c r="F221" s="86">
        <f t="shared" si="45"/>
        <v>30900.998250000001</v>
      </c>
      <c r="G221" s="59">
        <f t="shared" si="42"/>
        <v>0</v>
      </c>
      <c r="H221" s="60">
        <f t="shared" si="43"/>
        <v>30900.998250000001</v>
      </c>
      <c r="I221" s="61"/>
      <c r="J221" s="60"/>
      <c r="K221" s="69"/>
      <c r="L221" s="64"/>
      <c r="M221" s="63"/>
      <c r="N221" s="64"/>
      <c r="O221" s="69"/>
      <c r="P221" s="64"/>
      <c r="Q221" s="59"/>
      <c r="R221" s="60"/>
      <c r="S221" s="64"/>
      <c r="T221" s="59"/>
      <c r="U221" s="60"/>
      <c r="V221" s="59"/>
      <c r="W221" s="60"/>
      <c r="X221" s="59"/>
      <c r="Y221" s="60"/>
      <c r="Z221" s="69"/>
      <c r="AA221" s="66"/>
      <c r="AB221" s="63"/>
      <c r="AC221" s="64"/>
      <c r="AD221" s="69"/>
      <c r="AE221" s="64"/>
      <c r="AF221" s="69"/>
      <c r="AG221" s="64"/>
      <c r="AH221" s="59"/>
      <c r="AI221" s="60"/>
      <c r="AJ221" s="64">
        <v>1620.9982500000001</v>
      </c>
      <c r="AK221" s="64"/>
      <c r="AL221" s="59"/>
      <c r="AM221" s="60"/>
      <c r="AN221" s="59"/>
      <c r="AO221" s="60"/>
      <c r="AP221" s="59"/>
      <c r="AQ221" s="60"/>
      <c r="AR221" s="69"/>
      <c r="AS221" s="64"/>
      <c r="AT221" s="60"/>
      <c r="AU221" s="64"/>
      <c r="AV221" s="64"/>
      <c r="AW221" s="64"/>
      <c r="AX221" s="64"/>
      <c r="AY221" s="64"/>
      <c r="AZ221" s="64"/>
      <c r="BA221" s="64"/>
      <c r="BB221" s="64"/>
      <c r="BC221" s="69"/>
      <c r="BD221" s="60"/>
      <c r="BE221" s="59"/>
      <c r="BF221" s="60"/>
      <c r="BG221" s="60"/>
      <c r="BH221" s="69"/>
      <c r="BI221" s="64"/>
      <c r="BJ221" s="64"/>
      <c r="BK221" s="64"/>
      <c r="BL221" s="69"/>
      <c r="BM221" s="64"/>
      <c r="BN221" s="64">
        <v>29280</v>
      </c>
      <c r="BO221" s="64"/>
      <c r="BP221" s="64"/>
      <c r="BQ221" s="64"/>
      <c r="BR221" s="64"/>
      <c r="BS221" s="69"/>
      <c r="BT221" s="64"/>
      <c r="BU221" s="70"/>
      <c r="BV221" s="66"/>
      <c r="BW221" s="64"/>
      <c r="BX221" s="66"/>
      <c r="BY221" s="66"/>
      <c r="BZ221" s="64"/>
      <c r="CA221" s="64"/>
      <c r="CB221" s="60"/>
      <c r="CC221" s="60"/>
      <c r="CD221" s="64"/>
      <c r="CE221" s="64"/>
      <c r="CF221" s="69"/>
      <c r="CG221" s="64"/>
    </row>
    <row r="222" spans="1:85" outlineLevel="1" x14ac:dyDescent="0.35">
      <c r="A222" s="84" t="s">
        <v>385</v>
      </c>
      <c r="B222" s="54" t="s">
        <v>406</v>
      </c>
      <c r="C222" s="55" t="s">
        <v>113</v>
      </c>
      <c r="D222" s="77">
        <v>2411014170</v>
      </c>
      <c r="E222" s="57" t="s">
        <v>65</v>
      </c>
      <c r="F222" s="86">
        <f t="shared" si="45"/>
        <v>3662.8234199999997</v>
      </c>
      <c r="G222" s="59">
        <f t="shared" si="42"/>
        <v>2087.4462100000001</v>
      </c>
      <c r="H222" s="60">
        <f t="shared" si="43"/>
        <v>1575.3772099999999</v>
      </c>
      <c r="I222" s="61">
        <v>188.87455</v>
      </c>
      <c r="J222" s="60">
        <v>77.145949999999999</v>
      </c>
      <c r="K222" s="69">
        <v>682.20180000000005</v>
      </c>
      <c r="L222" s="64">
        <v>278.64580000000001</v>
      </c>
      <c r="M222" s="63"/>
      <c r="N222" s="64"/>
      <c r="O222" s="69"/>
      <c r="P222" s="64"/>
      <c r="Q222" s="59"/>
      <c r="R222" s="60"/>
      <c r="S222" s="64">
        <v>1109.7988</v>
      </c>
      <c r="T222" s="59">
        <v>576.09081000000003</v>
      </c>
      <c r="U222" s="60">
        <v>5.8191899999999999</v>
      </c>
      <c r="V222" s="59">
        <v>640.27904999999998</v>
      </c>
      <c r="W222" s="60">
        <v>6.4674699999999996</v>
      </c>
      <c r="X222" s="59"/>
      <c r="Y222" s="60"/>
      <c r="Z222" s="69"/>
      <c r="AA222" s="66"/>
      <c r="AB222" s="63"/>
      <c r="AC222" s="64"/>
      <c r="AD222" s="69"/>
      <c r="AE222" s="64"/>
      <c r="AF222" s="69"/>
      <c r="AG222" s="64"/>
      <c r="AH222" s="59"/>
      <c r="AI222" s="60"/>
      <c r="AJ222" s="64"/>
      <c r="AK222" s="64"/>
      <c r="AL222" s="59"/>
      <c r="AM222" s="60"/>
      <c r="AN222" s="59"/>
      <c r="AO222" s="60"/>
      <c r="AP222" s="59"/>
      <c r="AQ222" s="60"/>
      <c r="AR222" s="69"/>
      <c r="AS222" s="64"/>
      <c r="AT222" s="60"/>
      <c r="AU222" s="64"/>
      <c r="AV222" s="64"/>
      <c r="AW222" s="64"/>
      <c r="AX222" s="64"/>
      <c r="AY222" s="64"/>
      <c r="AZ222" s="64"/>
      <c r="BA222" s="64"/>
      <c r="BB222" s="64"/>
      <c r="BC222" s="69"/>
      <c r="BD222" s="60"/>
      <c r="BE222" s="59"/>
      <c r="BF222" s="60"/>
      <c r="BG222" s="60"/>
      <c r="BH222" s="69"/>
      <c r="BI222" s="64"/>
      <c r="BJ222" s="64"/>
      <c r="BK222" s="64"/>
      <c r="BL222" s="69"/>
      <c r="BM222" s="64"/>
      <c r="BN222" s="64"/>
      <c r="BO222" s="64">
        <v>97.5</v>
      </c>
      <c r="BP222" s="64"/>
      <c r="BQ222" s="64"/>
      <c r="BR222" s="64"/>
      <c r="BS222" s="69"/>
      <c r="BT222" s="64"/>
      <c r="BU222" s="70"/>
      <c r="BV222" s="66"/>
      <c r="BW222" s="64"/>
      <c r="BX222" s="66"/>
      <c r="BY222" s="66"/>
      <c r="BZ222" s="64"/>
      <c r="CA222" s="64"/>
      <c r="CB222" s="60"/>
      <c r="CC222" s="60"/>
      <c r="CD222" s="64"/>
      <c r="CE222" s="64"/>
      <c r="CF222" s="69"/>
      <c r="CG222" s="64"/>
    </row>
    <row r="223" spans="1:85" ht="46.5" outlineLevel="1" x14ac:dyDescent="0.35">
      <c r="A223" s="84" t="s">
        <v>385</v>
      </c>
      <c r="B223" s="54" t="s">
        <v>407</v>
      </c>
      <c r="C223" s="55" t="s">
        <v>113</v>
      </c>
      <c r="D223" s="77">
        <v>2411020818</v>
      </c>
      <c r="E223" s="57" t="s">
        <v>65</v>
      </c>
      <c r="F223" s="86">
        <f t="shared" si="45"/>
        <v>7363.5639200000005</v>
      </c>
      <c r="G223" s="59">
        <f t="shared" si="42"/>
        <v>5538.6590300000007</v>
      </c>
      <c r="H223" s="60">
        <f t="shared" si="43"/>
        <v>1824.9048900000003</v>
      </c>
      <c r="I223" s="61">
        <v>879.34375999999997</v>
      </c>
      <c r="J223" s="60">
        <v>359.16858000000002</v>
      </c>
      <c r="K223" s="69">
        <v>777.25952999999993</v>
      </c>
      <c r="L223" s="64">
        <v>317.47220000000004</v>
      </c>
      <c r="M223" s="63">
        <v>260.95227</v>
      </c>
      <c r="N223" s="64">
        <v>106.58614</v>
      </c>
      <c r="O223" s="69"/>
      <c r="P223" s="64"/>
      <c r="Q223" s="59"/>
      <c r="R223" s="60"/>
      <c r="S223" s="64">
        <v>1005.1008</v>
      </c>
      <c r="T223" s="59">
        <v>2426.1763500000002</v>
      </c>
      <c r="U223" s="60">
        <v>24.507200000000001</v>
      </c>
      <c r="V223" s="59">
        <v>1194.9271200000001</v>
      </c>
      <c r="W223" s="60">
        <v>12.06997</v>
      </c>
      <c r="X223" s="59"/>
      <c r="Y223" s="60"/>
      <c r="Z223" s="69"/>
      <c r="AA223" s="66"/>
      <c r="AB223" s="104"/>
      <c r="AC223" s="66"/>
      <c r="AD223" s="69"/>
      <c r="AE223" s="64"/>
      <c r="AF223" s="69"/>
      <c r="AG223" s="64"/>
      <c r="AH223" s="59"/>
      <c r="AI223" s="60"/>
      <c r="AJ223" s="64"/>
      <c r="AK223" s="64"/>
      <c r="AL223" s="59"/>
      <c r="AM223" s="60"/>
      <c r="AN223" s="59"/>
      <c r="AO223" s="60"/>
      <c r="AP223" s="59"/>
      <c r="AQ223" s="60"/>
      <c r="AR223" s="69"/>
      <c r="AS223" s="64"/>
      <c r="AT223" s="60"/>
      <c r="AU223" s="64"/>
      <c r="AV223" s="64"/>
      <c r="AW223" s="64"/>
      <c r="AX223" s="64"/>
      <c r="AY223" s="64"/>
      <c r="AZ223" s="64"/>
      <c r="BA223" s="64"/>
      <c r="BB223" s="64"/>
      <c r="BC223" s="69"/>
      <c r="BD223" s="60"/>
      <c r="BE223" s="59"/>
      <c r="BF223" s="60"/>
      <c r="BG223" s="60"/>
      <c r="BH223" s="69"/>
      <c r="BI223" s="64"/>
      <c r="BJ223" s="64"/>
      <c r="BK223" s="64"/>
      <c r="BL223" s="69"/>
      <c r="BM223" s="64"/>
      <c r="BN223" s="64"/>
      <c r="BO223" s="64"/>
      <c r="BP223" s="64"/>
      <c r="BQ223" s="64"/>
      <c r="BR223" s="64"/>
      <c r="BS223" s="69"/>
      <c r="BT223" s="64"/>
      <c r="BU223" s="70"/>
      <c r="BV223" s="66"/>
      <c r="BW223" s="64"/>
      <c r="BX223" s="66"/>
      <c r="BY223" s="66"/>
      <c r="BZ223" s="64"/>
      <c r="CA223" s="64"/>
      <c r="CB223" s="60"/>
      <c r="CC223" s="60"/>
      <c r="CD223" s="64"/>
      <c r="CE223" s="64"/>
      <c r="CF223" s="69"/>
      <c r="CG223" s="64"/>
    </row>
    <row r="224" spans="1:85" outlineLevel="1" x14ac:dyDescent="0.35">
      <c r="A224" s="84" t="s">
        <v>385</v>
      </c>
      <c r="B224" s="54" t="s">
        <v>408</v>
      </c>
      <c r="C224" s="55" t="s">
        <v>113</v>
      </c>
      <c r="D224" s="77">
        <v>2411027193</v>
      </c>
      <c r="E224" s="57" t="s">
        <v>65</v>
      </c>
      <c r="F224" s="86">
        <f t="shared" si="45"/>
        <v>9217.9788999999982</v>
      </c>
      <c r="G224" s="59">
        <f t="shared" si="42"/>
        <v>8514.8934899999986</v>
      </c>
      <c r="H224" s="60">
        <f t="shared" si="43"/>
        <v>703.08541000000002</v>
      </c>
      <c r="I224" s="61">
        <v>201.55593999999999</v>
      </c>
      <c r="J224" s="60">
        <v>82.325659999999999</v>
      </c>
      <c r="K224" s="69">
        <v>208.56263999999999</v>
      </c>
      <c r="L224" s="64">
        <v>85.187569999999994</v>
      </c>
      <c r="M224" s="63">
        <v>810.42398000000003</v>
      </c>
      <c r="N224" s="64">
        <v>331.01825000000002</v>
      </c>
      <c r="O224" s="69"/>
      <c r="P224" s="64"/>
      <c r="Q224" s="59"/>
      <c r="R224" s="60"/>
      <c r="S224" s="64">
        <v>130.8725</v>
      </c>
      <c r="T224" s="59">
        <v>7294.3509299999996</v>
      </c>
      <c r="U224" s="60">
        <v>73.681430000000006</v>
      </c>
      <c r="V224" s="59"/>
      <c r="W224" s="60"/>
      <c r="X224" s="59"/>
      <c r="Y224" s="60"/>
      <c r="Z224" s="69"/>
      <c r="AA224" s="66"/>
      <c r="AB224" s="104"/>
      <c r="AC224" s="66"/>
      <c r="AD224" s="69"/>
      <c r="AE224" s="64"/>
      <c r="AF224" s="69"/>
      <c r="AG224" s="64"/>
      <c r="AH224" s="59"/>
      <c r="AI224" s="60"/>
      <c r="AJ224" s="64"/>
      <c r="AK224" s="64"/>
      <c r="AL224" s="59"/>
      <c r="AM224" s="60"/>
      <c r="AN224" s="59"/>
      <c r="AO224" s="60"/>
      <c r="AP224" s="59"/>
      <c r="AQ224" s="60"/>
      <c r="AR224" s="69"/>
      <c r="AS224" s="64"/>
      <c r="AT224" s="60"/>
      <c r="AU224" s="64"/>
      <c r="AV224" s="64"/>
      <c r="AW224" s="64"/>
      <c r="AX224" s="64"/>
      <c r="AY224" s="64"/>
      <c r="AZ224" s="64"/>
      <c r="BA224" s="64"/>
      <c r="BB224" s="64"/>
      <c r="BC224" s="69"/>
      <c r="BD224" s="60"/>
      <c r="BE224" s="59"/>
      <c r="BF224" s="60"/>
      <c r="BG224" s="60"/>
      <c r="BH224" s="69"/>
      <c r="BI224" s="64"/>
      <c r="BJ224" s="64"/>
      <c r="BK224" s="64"/>
      <c r="BL224" s="69"/>
      <c r="BM224" s="64"/>
      <c r="BN224" s="64"/>
      <c r="BO224" s="64"/>
      <c r="BP224" s="64"/>
      <c r="BQ224" s="64"/>
      <c r="BR224" s="64"/>
      <c r="BS224" s="69"/>
      <c r="BT224" s="64"/>
      <c r="BU224" s="70"/>
      <c r="BV224" s="66"/>
      <c r="BW224" s="64"/>
      <c r="BX224" s="66"/>
      <c r="BY224" s="66"/>
      <c r="BZ224" s="64"/>
      <c r="CA224" s="64"/>
      <c r="CB224" s="60"/>
      <c r="CC224" s="60"/>
      <c r="CD224" s="64"/>
      <c r="CE224" s="64"/>
      <c r="CF224" s="69"/>
      <c r="CG224" s="64"/>
    </row>
    <row r="225" spans="1:85" s="78" customFormat="1" ht="22.5" x14ac:dyDescent="0.3">
      <c r="A225" s="105" t="s">
        <v>413</v>
      </c>
      <c r="B225" s="96"/>
      <c r="C225" s="97" t="s">
        <v>133</v>
      </c>
      <c r="D225" s="98"/>
      <c r="E225" s="98"/>
      <c r="F225" s="99">
        <f t="shared" ref="F225:AK225" si="46">SUBTOTAL(9,F200:F224)</f>
        <v>305444.02681999991</v>
      </c>
      <c r="G225" s="99">
        <f t="shared" si="46"/>
        <v>49548.178970000008</v>
      </c>
      <c r="H225" s="99">
        <f t="shared" si="46"/>
        <v>255895.84785000002</v>
      </c>
      <c r="I225" s="99">
        <f t="shared" si="46"/>
        <v>2535.9155600000004</v>
      </c>
      <c r="J225" s="99">
        <f t="shared" si="46"/>
        <v>1035.7964899999999</v>
      </c>
      <c r="K225" s="99">
        <f t="shared" si="46"/>
        <v>3007.0058899999999</v>
      </c>
      <c r="L225" s="99">
        <f t="shared" si="46"/>
        <v>1228.2136800000001</v>
      </c>
      <c r="M225" s="99">
        <f t="shared" si="46"/>
        <v>1515.0608999999999</v>
      </c>
      <c r="N225" s="99">
        <f t="shared" si="46"/>
        <v>618.82770000000005</v>
      </c>
      <c r="O225" s="99">
        <f t="shared" si="46"/>
        <v>365.96186</v>
      </c>
      <c r="P225" s="99">
        <f t="shared" si="46"/>
        <v>699.67913999999996</v>
      </c>
      <c r="Q225" s="99">
        <f t="shared" si="46"/>
        <v>399.49818000000005</v>
      </c>
      <c r="R225" s="99">
        <f t="shared" si="46"/>
        <v>763.79696000000001</v>
      </c>
      <c r="S225" s="99">
        <f t="shared" si="46"/>
        <v>21102.881969999999</v>
      </c>
      <c r="T225" s="99">
        <f t="shared" si="46"/>
        <v>15749.652099999999</v>
      </c>
      <c r="U225" s="99">
        <f t="shared" si="46"/>
        <v>159.08981</v>
      </c>
      <c r="V225" s="99">
        <f t="shared" si="46"/>
        <v>6314.2130500000003</v>
      </c>
      <c r="W225" s="99">
        <f t="shared" si="46"/>
        <v>63.779949999999999</v>
      </c>
      <c r="X225" s="99">
        <f t="shared" si="46"/>
        <v>0</v>
      </c>
      <c r="Y225" s="99">
        <f t="shared" si="46"/>
        <v>0</v>
      </c>
      <c r="Z225" s="99">
        <f t="shared" si="46"/>
        <v>1306.19884</v>
      </c>
      <c r="AA225" s="99">
        <f t="shared" si="46"/>
        <v>2497.3096399999999</v>
      </c>
      <c r="AB225" s="99">
        <f t="shared" si="46"/>
        <v>1136.5382</v>
      </c>
      <c r="AC225" s="99">
        <f t="shared" si="46"/>
        <v>2172.9369999999999</v>
      </c>
      <c r="AD225" s="99">
        <f t="shared" si="46"/>
        <v>13019.564109999999</v>
      </c>
      <c r="AE225" s="99">
        <f t="shared" si="46"/>
        <v>5317.8501299999998</v>
      </c>
      <c r="AF225" s="99">
        <f t="shared" si="46"/>
        <v>50.709679999999999</v>
      </c>
      <c r="AG225" s="99">
        <f t="shared" si="46"/>
        <v>20.712409999999998</v>
      </c>
      <c r="AH225" s="99">
        <f t="shared" si="46"/>
        <v>3976.8210800000002</v>
      </c>
      <c r="AI225" s="99">
        <f t="shared" si="46"/>
        <v>1624.33538</v>
      </c>
      <c r="AJ225" s="99">
        <f t="shared" si="46"/>
        <v>101642.1906</v>
      </c>
      <c r="AK225" s="99">
        <f t="shared" si="46"/>
        <v>6713.3</v>
      </c>
      <c r="AL225" s="99">
        <f t="shared" ref="AL225:BQ225" si="47">SUBTOTAL(9,AL200:AL224)</f>
        <v>0</v>
      </c>
      <c r="AM225" s="99">
        <f t="shared" si="47"/>
        <v>0</v>
      </c>
      <c r="AN225" s="99">
        <f t="shared" si="47"/>
        <v>0</v>
      </c>
      <c r="AO225" s="99">
        <f t="shared" si="47"/>
        <v>0</v>
      </c>
      <c r="AP225" s="99">
        <f t="shared" si="47"/>
        <v>0</v>
      </c>
      <c r="AQ225" s="99">
        <f t="shared" si="47"/>
        <v>0</v>
      </c>
      <c r="AR225" s="99">
        <f t="shared" si="47"/>
        <v>0</v>
      </c>
      <c r="AS225" s="99">
        <f t="shared" si="47"/>
        <v>0</v>
      </c>
      <c r="AT225" s="99">
        <f t="shared" si="47"/>
        <v>0</v>
      </c>
      <c r="AU225" s="99">
        <f t="shared" si="47"/>
        <v>0</v>
      </c>
      <c r="AV225" s="99">
        <f t="shared" si="47"/>
        <v>0</v>
      </c>
      <c r="AW225" s="99">
        <f t="shared" si="47"/>
        <v>0</v>
      </c>
      <c r="AX225" s="99">
        <f t="shared" si="47"/>
        <v>0</v>
      </c>
      <c r="AY225" s="99">
        <f t="shared" si="47"/>
        <v>0</v>
      </c>
      <c r="AZ225" s="99">
        <f t="shared" si="47"/>
        <v>3830</v>
      </c>
      <c r="BA225" s="99">
        <f t="shared" si="47"/>
        <v>8000</v>
      </c>
      <c r="BB225" s="99">
        <f t="shared" si="47"/>
        <v>17600</v>
      </c>
      <c r="BC225" s="99">
        <f t="shared" si="47"/>
        <v>0</v>
      </c>
      <c r="BD225" s="99">
        <f t="shared" si="47"/>
        <v>0</v>
      </c>
      <c r="BE225" s="99">
        <f t="shared" si="47"/>
        <v>0</v>
      </c>
      <c r="BF225" s="99">
        <f t="shared" si="47"/>
        <v>0</v>
      </c>
      <c r="BG225" s="99">
        <f t="shared" si="47"/>
        <v>0</v>
      </c>
      <c r="BH225" s="99">
        <f t="shared" si="47"/>
        <v>0</v>
      </c>
      <c r="BI225" s="99">
        <f t="shared" si="47"/>
        <v>0</v>
      </c>
      <c r="BJ225" s="99">
        <f t="shared" si="47"/>
        <v>0</v>
      </c>
      <c r="BK225" s="99">
        <f t="shared" si="47"/>
        <v>0</v>
      </c>
      <c r="BL225" s="99">
        <f>SUBTOTAL(9,BL200:BL224)</f>
        <v>0</v>
      </c>
      <c r="BM225" s="99">
        <f>SUBTOTAL(9,BM200:BM224)</f>
        <v>0</v>
      </c>
      <c r="BN225" s="99">
        <f t="shared" si="47"/>
        <v>66762.111139999994</v>
      </c>
      <c r="BO225" s="99">
        <f t="shared" si="47"/>
        <v>1216.63418</v>
      </c>
      <c r="BP225" s="99">
        <f t="shared" si="47"/>
        <v>0</v>
      </c>
      <c r="BQ225" s="99">
        <f t="shared" si="47"/>
        <v>7987.9334099999996</v>
      </c>
      <c r="BR225" s="99">
        <f t="shared" ref="BR225:CG225" si="48">SUBTOTAL(9,BR200:BR224)</f>
        <v>0</v>
      </c>
      <c r="BS225" s="99">
        <f t="shared" si="48"/>
        <v>0</v>
      </c>
      <c r="BT225" s="99">
        <f t="shared" si="48"/>
        <v>0</v>
      </c>
      <c r="BU225" s="99">
        <f t="shared" si="48"/>
        <v>0</v>
      </c>
      <c r="BV225" s="99">
        <f t="shared" si="48"/>
        <v>0</v>
      </c>
      <c r="BW225" s="99">
        <f t="shared" si="48"/>
        <v>171.03952000000001</v>
      </c>
      <c r="BX225" s="99">
        <f t="shared" si="48"/>
        <v>44.488849999999999</v>
      </c>
      <c r="BY225" s="99">
        <f t="shared" si="48"/>
        <v>0</v>
      </c>
      <c r="BZ225" s="99">
        <f t="shared" si="48"/>
        <v>0</v>
      </c>
      <c r="CA225" s="99">
        <f t="shared" si="48"/>
        <v>0</v>
      </c>
      <c r="CB225" s="99">
        <f t="shared" si="48"/>
        <v>1629.3821600000001</v>
      </c>
      <c r="CC225" s="99">
        <f t="shared" si="48"/>
        <v>0</v>
      </c>
      <c r="CD225" s="99">
        <f t="shared" si="48"/>
        <v>3164.5972499999998</v>
      </c>
      <c r="CE225" s="99">
        <f t="shared" si="48"/>
        <v>0</v>
      </c>
      <c r="CF225" s="99">
        <f t="shared" si="48"/>
        <v>0</v>
      </c>
      <c r="CG225" s="99">
        <f t="shared" si="48"/>
        <v>0</v>
      </c>
    </row>
    <row r="226" spans="1:85" ht="93" outlineLevel="1" x14ac:dyDescent="0.35">
      <c r="A226" s="94" t="s">
        <v>414</v>
      </c>
      <c r="B226" s="110" t="s">
        <v>417</v>
      </c>
      <c r="C226" s="55" t="s">
        <v>140</v>
      </c>
      <c r="D226" s="77">
        <v>243100370717</v>
      </c>
      <c r="E226" s="57" t="s">
        <v>65</v>
      </c>
      <c r="F226" s="86">
        <f>G226+H226</f>
        <v>4050</v>
      </c>
      <c r="G226" s="59">
        <f t="shared" si="42"/>
        <v>2633.52</v>
      </c>
      <c r="H226" s="60">
        <f t="shared" si="43"/>
        <v>1416.48</v>
      </c>
      <c r="I226" s="61"/>
      <c r="J226" s="60"/>
      <c r="K226" s="69"/>
      <c r="L226" s="64"/>
      <c r="M226" s="63"/>
      <c r="N226" s="64"/>
      <c r="O226" s="69"/>
      <c r="P226" s="64"/>
      <c r="Q226" s="59"/>
      <c r="R226" s="60"/>
      <c r="S226" s="64"/>
      <c r="T226" s="59"/>
      <c r="U226" s="60"/>
      <c r="V226" s="59"/>
      <c r="W226" s="60"/>
      <c r="X226" s="59"/>
      <c r="Y226" s="60"/>
      <c r="Z226" s="69"/>
      <c r="AA226" s="66"/>
      <c r="AB226" s="63"/>
      <c r="AC226" s="64"/>
      <c r="AD226" s="69"/>
      <c r="AE226" s="64"/>
      <c r="AF226" s="69"/>
      <c r="AG226" s="64"/>
      <c r="AH226" s="59"/>
      <c r="AI226" s="60"/>
      <c r="AJ226" s="64"/>
      <c r="AK226" s="64"/>
      <c r="AL226" s="59"/>
      <c r="AM226" s="60"/>
      <c r="AN226" s="59"/>
      <c r="AO226" s="60"/>
      <c r="AP226" s="59">
        <f>2633520/1000</f>
        <v>2633.52</v>
      </c>
      <c r="AQ226" s="60">
        <f>1416480/1000</f>
        <v>1416.48</v>
      </c>
      <c r="AR226" s="69"/>
      <c r="AS226" s="64"/>
      <c r="AT226" s="60"/>
      <c r="AU226" s="64"/>
      <c r="AV226" s="64"/>
      <c r="AW226" s="64"/>
      <c r="AX226" s="64"/>
      <c r="AY226" s="64"/>
      <c r="AZ226" s="64"/>
      <c r="BA226" s="64"/>
      <c r="BB226" s="64"/>
      <c r="BC226" s="69"/>
      <c r="BD226" s="60"/>
      <c r="BE226" s="59"/>
      <c r="BF226" s="60"/>
      <c r="BG226" s="60"/>
      <c r="BH226" s="69"/>
      <c r="BI226" s="64"/>
      <c r="BJ226" s="64"/>
      <c r="BK226" s="64"/>
      <c r="BL226" s="69"/>
      <c r="BM226" s="64"/>
      <c r="BN226" s="64"/>
      <c r="BO226" s="64"/>
      <c r="BP226" s="64"/>
      <c r="BQ226" s="60"/>
      <c r="BR226" s="64"/>
      <c r="BS226" s="69"/>
      <c r="BT226" s="64"/>
      <c r="BU226" s="70"/>
      <c r="BV226" s="66"/>
      <c r="BW226" s="64"/>
      <c r="BX226" s="66"/>
      <c r="BY226" s="66"/>
      <c r="BZ226" s="64"/>
      <c r="CA226" s="64"/>
      <c r="CB226" s="60"/>
      <c r="CC226" s="60"/>
      <c r="CD226" s="64"/>
      <c r="CE226" s="64"/>
      <c r="CF226" s="69"/>
      <c r="CG226" s="64"/>
    </row>
    <row r="227" spans="1:85" ht="93" outlineLevel="1" x14ac:dyDescent="0.35">
      <c r="A227" s="94" t="s">
        <v>414</v>
      </c>
      <c r="B227" s="110" t="s">
        <v>416</v>
      </c>
      <c r="C227" s="55" t="s">
        <v>140</v>
      </c>
      <c r="D227" s="77">
        <v>246313743905</v>
      </c>
      <c r="E227" s="57" t="s">
        <v>65</v>
      </c>
      <c r="F227" s="86">
        <f>G227+H227</f>
        <v>6100</v>
      </c>
      <c r="G227" s="59">
        <f t="shared" si="42"/>
        <v>3966.5362999999998</v>
      </c>
      <c r="H227" s="60">
        <f t="shared" si="43"/>
        <v>2133.4637000000002</v>
      </c>
      <c r="I227" s="61"/>
      <c r="J227" s="60"/>
      <c r="K227" s="69"/>
      <c r="L227" s="64"/>
      <c r="M227" s="63"/>
      <c r="N227" s="64"/>
      <c r="O227" s="69"/>
      <c r="P227" s="64"/>
      <c r="Q227" s="59"/>
      <c r="R227" s="60"/>
      <c r="S227" s="64"/>
      <c r="T227" s="59"/>
      <c r="U227" s="60"/>
      <c r="V227" s="59"/>
      <c r="W227" s="60"/>
      <c r="X227" s="59"/>
      <c r="Y227" s="60"/>
      <c r="Z227" s="69"/>
      <c r="AA227" s="66"/>
      <c r="AB227" s="63"/>
      <c r="AC227" s="64"/>
      <c r="AD227" s="69"/>
      <c r="AE227" s="64"/>
      <c r="AF227" s="69"/>
      <c r="AG227" s="64"/>
      <c r="AH227" s="59"/>
      <c r="AI227" s="60"/>
      <c r="AJ227" s="64"/>
      <c r="AK227" s="64"/>
      <c r="AL227" s="59"/>
      <c r="AM227" s="60"/>
      <c r="AN227" s="59"/>
      <c r="AO227" s="60"/>
      <c r="AP227" s="59">
        <f>3966536.3/1000</f>
        <v>3966.5362999999998</v>
      </c>
      <c r="AQ227" s="60">
        <f>2133463.7/1000</f>
        <v>2133.4637000000002</v>
      </c>
      <c r="AR227" s="69"/>
      <c r="AS227" s="64"/>
      <c r="AT227" s="60"/>
      <c r="AU227" s="64"/>
      <c r="AV227" s="64"/>
      <c r="AW227" s="64"/>
      <c r="AX227" s="64"/>
      <c r="AY227" s="64"/>
      <c r="AZ227" s="64"/>
      <c r="BA227" s="64"/>
      <c r="BB227" s="64"/>
      <c r="BC227" s="69"/>
      <c r="BD227" s="60"/>
      <c r="BE227" s="59"/>
      <c r="BF227" s="60"/>
      <c r="BG227" s="60"/>
      <c r="BH227" s="69"/>
      <c r="BI227" s="64"/>
      <c r="BJ227" s="64"/>
      <c r="BK227" s="64"/>
      <c r="BL227" s="69"/>
      <c r="BM227" s="64"/>
      <c r="BN227" s="64"/>
      <c r="BO227" s="64"/>
      <c r="BP227" s="64"/>
      <c r="BQ227" s="60"/>
      <c r="BR227" s="64"/>
      <c r="BS227" s="69"/>
      <c r="BT227" s="64"/>
      <c r="BU227" s="70"/>
      <c r="BV227" s="66"/>
      <c r="BW227" s="64"/>
      <c r="BX227" s="66"/>
      <c r="BY227" s="66"/>
      <c r="BZ227" s="64"/>
      <c r="CA227" s="64"/>
      <c r="CB227" s="60"/>
      <c r="CC227" s="60"/>
      <c r="CD227" s="64"/>
      <c r="CE227" s="64"/>
      <c r="CF227" s="69"/>
      <c r="CG227" s="64"/>
    </row>
    <row r="228" spans="1:85" ht="46.5" outlineLevel="1" x14ac:dyDescent="0.35">
      <c r="A228" s="94" t="s">
        <v>414</v>
      </c>
      <c r="B228" s="54" t="s">
        <v>415</v>
      </c>
      <c r="C228" s="55" t="s">
        <v>71</v>
      </c>
      <c r="D228" s="77">
        <v>244700162492</v>
      </c>
      <c r="E228" s="57" t="s">
        <v>65</v>
      </c>
      <c r="F228" s="86">
        <f>G228+H228</f>
        <v>2234.5623700000001</v>
      </c>
      <c r="G228" s="59">
        <f t="shared" si="42"/>
        <v>194.11912999999998</v>
      </c>
      <c r="H228" s="60">
        <f t="shared" si="43"/>
        <v>2040.4432400000001</v>
      </c>
      <c r="I228" s="61"/>
      <c r="J228" s="60"/>
      <c r="K228" s="69"/>
      <c r="L228" s="64"/>
      <c r="M228" s="63"/>
      <c r="N228" s="64"/>
      <c r="O228" s="69"/>
      <c r="P228" s="64"/>
      <c r="Q228" s="59">
        <v>71.471329999999995</v>
      </c>
      <c r="R228" s="60">
        <v>136.64538999999999</v>
      </c>
      <c r="S228" s="64">
        <v>77.80865</v>
      </c>
      <c r="T228" s="59"/>
      <c r="U228" s="60"/>
      <c r="V228" s="59"/>
      <c r="W228" s="60"/>
      <c r="X228" s="59"/>
      <c r="Y228" s="60"/>
      <c r="Z228" s="69"/>
      <c r="AA228" s="66"/>
      <c r="AB228" s="63">
        <v>122.6478</v>
      </c>
      <c r="AC228" s="64">
        <v>234.48920000000001</v>
      </c>
      <c r="AD228" s="69"/>
      <c r="AE228" s="64"/>
      <c r="AF228" s="69"/>
      <c r="AG228" s="64"/>
      <c r="AH228" s="59"/>
      <c r="AI228" s="60"/>
      <c r="AJ228" s="64"/>
      <c r="AK228" s="64"/>
      <c r="AL228" s="59"/>
      <c r="AM228" s="60"/>
      <c r="AN228" s="59"/>
      <c r="AO228" s="60"/>
      <c r="AP228" s="59"/>
      <c r="AQ228" s="60"/>
      <c r="AR228" s="69"/>
      <c r="AS228" s="64"/>
      <c r="AT228" s="60"/>
      <c r="AU228" s="64"/>
      <c r="AV228" s="64"/>
      <c r="AW228" s="64"/>
      <c r="AX228" s="64"/>
      <c r="AY228" s="64"/>
      <c r="AZ228" s="64"/>
      <c r="BA228" s="64"/>
      <c r="BB228" s="64"/>
      <c r="BC228" s="69"/>
      <c r="BD228" s="60"/>
      <c r="BE228" s="59"/>
      <c r="BF228" s="60"/>
      <c r="BG228" s="60"/>
      <c r="BH228" s="69"/>
      <c r="BI228" s="64"/>
      <c r="BJ228" s="64"/>
      <c r="BK228" s="64"/>
      <c r="BL228" s="69"/>
      <c r="BM228" s="64"/>
      <c r="BN228" s="64"/>
      <c r="BO228" s="64"/>
      <c r="BP228" s="64"/>
      <c r="BQ228" s="60">
        <v>1591.5</v>
      </c>
      <c r="BR228" s="64"/>
      <c r="BS228" s="69"/>
      <c r="BT228" s="64"/>
      <c r="BU228" s="70"/>
      <c r="BV228" s="66"/>
      <c r="BW228" s="64"/>
      <c r="BX228" s="66"/>
      <c r="BY228" s="66"/>
      <c r="BZ228" s="64"/>
      <c r="CA228" s="64"/>
      <c r="CB228" s="60"/>
      <c r="CC228" s="60"/>
      <c r="CD228" s="64"/>
      <c r="CE228" s="64"/>
      <c r="CF228" s="69"/>
      <c r="CG228" s="64"/>
    </row>
    <row r="229" spans="1:85" ht="46.5" outlineLevel="1" x14ac:dyDescent="0.35">
      <c r="A229" s="84" t="s">
        <v>414</v>
      </c>
      <c r="B229" s="54" t="s">
        <v>418</v>
      </c>
      <c r="C229" s="55" t="s">
        <v>71</v>
      </c>
      <c r="D229" s="77">
        <v>244705267795</v>
      </c>
      <c r="E229" s="57" t="s">
        <v>65</v>
      </c>
      <c r="F229" s="86">
        <f>G229+H229</f>
        <v>295.74979999999999</v>
      </c>
      <c r="G229" s="59">
        <f t="shared" si="42"/>
        <v>0</v>
      </c>
      <c r="H229" s="60">
        <f t="shared" si="43"/>
        <v>295.74979999999999</v>
      </c>
      <c r="I229" s="61"/>
      <c r="J229" s="60"/>
      <c r="K229" s="69"/>
      <c r="L229" s="64"/>
      <c r="M229" s="63"/>
      <c r="N229" s="64"/>
      <c r="O229" s="69"/>
      <c r="P229" s="64"/>
      <c r="Q229" s="59"/>
      <c r="R229" s="60"/>
      <c r="S229" s="64">
        <v>107.254</v>
      </c>
      <c r="T229" s="59"/>
      <c r="U229" s="60"/>
      <c r="V229" s="59"/>
      <c r="W229" s="60"/>
      <c r="X229" s="59"/>
      <c r="Y229" s="60"/>
      <c r="Z229" s="69"/>
      <c r="AA229" s="66"/>
      <c r="AB229" s="63"/>
      <c r="AC229" s="64"/>
      <c r="AD229" s="69"/>
      <c r="AE229" s="64"/>
      <c r="AF229" s="69"/>
      <c r="AG229" s="64"/>
      <c r="AH229" s="59"/>
      <c r="AI229" s="60"/>
      <c r="AJ229" s="64">
        <v>188.4958</v>
      </c>
      <c r="AK229" s="64"/>
      <c r="AL229" s="59"/>
      <c r="AM229" s="60"/>
      <c r="AN229" s="59"/>
      <c r="AO229" s="60"/>
      <c r="AP229" s="59"/>
      <c r="AQ229" s="60"/>
      <c r="AR229" s="69"/>
      <c r="AS229" s="64"/>
      <c r="AT229" s="60"/>
      <c r="AU229" s="64"/>
      <c r="AV229" s="64"/>
      <c r="AW229" s="64"/>
      <c r="AX229" s="64"/>
      <c r="AY229" s="64"/>
      <c r="AZ229" s="64"/>
      <c r="BA229" s="64"/>
      <c r="BB229" s="64"/>
      <c r="BC229" s="69"/>
      <c r="BD229" s="60"/>
      <c r="BE229" s="59"/>
      <c r="BF229" s="60"/>
      <c r="BG229" s="60"/>
      <c r="BH229" s="69"/>
      <c r="BI229" s="64"/>
      <c r="BJ229" s="64"/>
      <c r="BK229" s="64"/>
      <c r="BL229" s="69"/>
      <c r="BM229" s="64"/>
      <c r="BN229" s="64"/>
      <c r="BO229" s="64"/>
      <c r="BP229" s="64"/>
      <c r="BQ229" s="64"/>
      <c r="BR229" s="64"/>
      <c r="BS229" s="69"/>
      <c r="BT229" s="64"/>
      <c r="BU229" s="70"/>
      <c r="BV229" s="66"/>
      <c r="BW229" s="64"/>
      <c r="BX229" s="66"/>
      <c r="BY229" s="66"/>
      <c r="BZ229" s="64"/>
      <c r="CA229" s="64"/>
      <c r="CB229" s="60"/>
      <c r="CC229" s="60"/>
      <c r="CD229" s="64"/>
      <c r="CE229" s="64"/>
      <c r="CF229" s="69"/>
      <c r="CG229" s="64"/>
    </row>
    <row r="230" spans="1:85" outlineLevel="1" x14ac:dyDescent="0.35">
      <c r="A230" s="84" t="s">
        <v>414</v>
      </c>
      <c r="B230" s="54" t="s">
        <v>419</v>
      </c>
      <c r="C230" s="55" t="s">
        <v>113</v>
      </c>
      <c r="D230" s="77" t="s">
        <v>420</v>
      </c>
      <c r="E230" s="57" t="s">
        <v>65</v>
      </c>
      <c r="F230" s="86">
        <f>G230+H230</f>
        <v>1813.7289999999998</v>
      </c>
      <c r="G230" s="59">
        <f t="shared" si="42"/>
        <v>0</v>
      </c>
      <c r="H230" s="60">
        <f t="shared" si="43"/>
        <v>1813.7289999999998</v>
      </c>
      <c r="I230" s="61"/>
      <c r="J230" s="60"/>
      <c r="K230" s="69"/>
      <c r="L230" s="64"/>
      <c r="M230" s="63"/>
      <c r="N230" s="64"/>
      <c r="O230" s="69"/>
      <c r="P230" s="64"/>
      <c r="Q230" s="59"/>
      <c r="R230" s="60"/>
      <c r="S230" s="64">
        <v>290.41699999999997</v>
      </c>
      <c r="T230" s="59"/>
      <c r="U230" s="60"/>
      <c r="V230" s="59"/>
      <c r="W230" s="60"/>
      <c r="X230" s="59"/>
      <c r="Y230" s="60"/>
      <c r="Z230" s="69"/>
      <c r="AA230" s="66"/>
      <c r="AB230" s="63"/>
      <c r="AC230" s="64"/>
      <c r="AD230" s="69"/>
      <c r="AE230" s="64"/>
      <c r="AF230" s="69"/>
      <c r="AG230" s="64"/>
      <c r="AH230" s="59"/>
      <c r="AI230" s="60"/>
      <c r="AJ230" s="64">
        <v>1523.3119999999999</v>
      </c>
      <c r="AK230" s="64"/>
      <c r="AL230" s="59"/>
      <c r="AM230" s="60"/>
      <c r="AN230" s="59"/>
      <c r="AO230" s="60"/>
      <c r="AP230" s="59"/>
      <c r="AQ230" s="60"/>
      <c r="AR230" s="69"/>
      <c r="AS230" s="64"/>
      <c r="AT230" s="60"/>
      <c r="AU230" s="64"/>
      <c r="AV230" s="64"/>
      <c r="AW230" s="64"/>
      <c r="AX230" s="64"/>
      <c r="AY230" s="64"/>
      <c r="AZ230" s="64"/>
      <c r="BA230" s="64"/>
      <c r="BB230" s="64"/>
      <c r="BC230" s="69"/>
      <c r="BD230" s="60"/>
      <c r="BE230" s="59"/>
      <c r="BF230" s="60"/>
      <c r="BG230" s="60"/>
      <c r="BH230" s="69"/>
      <c r="BI230" s="64"/>
      <c r="BJ230" s="64"/>
      <c r="BK230" s="64"/>
      <c r="BL230" s="69"/>
      <c r="BM230" s="64"/>
      <c r="BN230" s="64"/>
      <c r="BO230" s="64"/>
      <c r="BP230" s="64"/>
      <c r="BQ230" s="64"/>
      <c r="BR230" s="64"/>
      <c r="BS230" s="69"/>
      <c r="BT230" s="64"/>
      <c r="BU230" s="70"/>
      <c r="BV230" s="66"/>
      <c r="BW230" s="64"/>
      <c r="BX230" s="66"/>
      <c r="BY230" s="66"/>
      <c r="BZ230" s="64"/>
      <c r="CA230" s="64"/>
      <c r="CB230" s="60"/>
      <c r="CC230" s="60"/>
      <c r="CD230" s="64"/>
      <c r="CE230" s="64"/>
      <c r="CF230" s="69"/>
      <c r="CG230" s="64"/>
    </row>
    <row r="231" spans="1:85" s="78" customFormat="1" ht="22.5" x14ac:dyDescent="0.3">
      <c r="A231" s="105" t="s">
        <v>421</v>
      </c>
      <c r="B231" s="96"/>
      <c r="C231" s="97" t="s">
        <v>133</v>
      </c>
      <c r="D231" s="98"/>
      <c r="E231" s="98"/>
      <c r="F231" s="108">
        <f t="shared" ref="F231:AK231" si="49">SUBTOTAL(9,F226:F230)</f>
        <v>14494.041169999999</v>
      </c>
      <c r="G231" s="108">
        <f t="shared" si="49"/>
        <v>6794.1754300000002</v>
      </c>
      <c r="H231" s="108">
        <f t="shared" si="49"/>
        <v>7699.8657399999993</v>
      </c>
      <c r="I231" s="108">
        <f t="shared" si="49"/>
        <v>0</v>
      </c>
      <c r="J231" s="108">
        <f t="shared" si="49"/>
        <v>0</v>
      </c>
      <c r="K231" s="108">
        <f t="shared" si="49"/>
        <v>0</v>
      </c>
      <c r="L231" s="108">
        <f t="shared" si="49"/>
        <v>0</v>
      </c>
      <c r="M231" s="108">
        <f t="shared" si="49"/>
        <v>0</v>
      </c>
      <c r="N231" s="108">
        <f t="shared" si="49"/>
        <v>0</v>
      </c>
      <c r="O231" s="108">
        <f t="shared" si="49"/>
        <v>0</v>
      </c>
      <c r="P231" s="108">
        <f t="shared" si="49"/>
        <v>0</v>
      </c>
      <c r="Q231" s="108">
        <f t="shared" si="49"/>
        <v>71.471329999999995</v>
      </c>
      <c r="R231" s="108">
        <f t="shared" si="49"/>
        <v>136.64538999999999</v>
      </c>
      <c r="S231" s="108">
        <f t="shared" si="49"/>
        <v>475.47964999999999</v>
      </c>
      <c r="T231" s="108">
        <f t="shared" si="49"/>
        <v>0</v>
      </c>
      <c r="U231" s="108">
        <f t="shared" si="49"/>
        <v>0</v>
      </c>
      <c r="V231" s="108">
        <f t="shared" si="49"/>
        <v>0</v>
      </c>
      <c r="W231" s="108">
        <f t="shared" si="49"/>
        <v>0</v>
      </c>
      <c r="X231" s="108">
        <f t="shared" si="49"/>
        <v>0</v>
      </c>
      <c r="Y231" s="108">
        <f t="shared" si="49"/>
        <v>0</v>
      </c>
      <c r="Z231" s="108">
        <f t="shared" si="49"/>
        <v>0</v>
      </c>
      <c r="AA231" s="108">
        <f t="shared" si="49"/>
        <v>0</v>
      </c>
      <c r="AB231" s="108">
        <f t="shared" si="49"/>
        <v>122.6478</v>
      </c>
      <c r="AC231" s="108">
        <f t="shared" si="49"/>
        <v>234.48920000000001</v>
      </c>
      <c r="AD231" s="108">
        <f t="shared" si="49"/>
        <v>0</v>
      </c>
      <c r="AE231" s="108">
        <f t="shared" si="49"/>
        <v>0</v>
      </c>
      <c r="AF231" s="108">
        <f t="shared" si="49"/>
        <v>0</v>
      </c>
      <c r="AG231" s="108">
        <f t="shared" si="49"/>
        <v>0</v>
      </c>
      <c r="AH231" s="108">
        <f t="shared" si="49"/>
        <v>0</v>
      </c>
      <c r="AI231" s="108">
        <f t="shared" si="49"/>
        <v>0</v>
      </c>
      <c r="AJ231" s="108">
        <f t="shared" si="49"/>
        <v>1711.8077999999998</v>
      </c>
      <c r="AK231" s="108">
        <f t="shared" si="49"/>
        <v>0</v>
      </c>
      <c r="AL231" s="108">
        <f t="shared" ref="AL231:BQ231" si="50">SUBTOTAL(9,AL226:AL230)</f>
        <v>0</v>
      </c>
      <c r="AM231" s="108">
        <f t="shared" si="50"/>
        <v>0</v>
      </c>
      <c r="AN231" s="108">
        <f t="shared" si="50"/>
        <v>0</v>
      </c>
      <c r="AO231" s="108">
        <f t="shared" si="50"/>
        <v>0</v>
      </c>
      <c r="AP231" s="108">
        <f t="shared" si="50"/>
        <v>6600.0563000000002</v>
      </c>
      <c r="AQ231" s="108">
        <f t="shared" si="50"/>
        <v>3549.9437000000003</v>
      </c>
      <c r="AR231" s="108">
        <f t="shared" si="50"/>
        <v>0</v>
      </c>
      <c r="AS231" s="108">
        <f t="shared" si="50"/>
        <v>0</v>
      </c>
      <c r="AT231" s="108">
        <f t="shared" si="50"/>
        <v>0</v>
      </c>
      <c r="AU231" s="108">
        <f t="shared" si="50"/>
        <v>0</v>
      </c>
      <c r="AV231" s="108">
        <f t="shared" si="50"/>
        <v>0</v>
      </c>
      <c r="AW231" s="108">
        <f t="shared" si="50"/>
        <v>0</v>
      </c>
      <c r="AX231" s="108">
        <f t="shared" si="50"/>
        <v>0</v>
      </c>
      <c r="AY231" s="108">
        <f t="shared" si="50"/>
        <v>0</v>
      </c>
      <c r="AZ231" s="108">
        <f t="shared" si="50"/>
        <v>0</v>
      </c>
      <c r="BA231" s="108">
        <f t="shared" si="50"/>
        <v>0</v>
      </c>
      <c r="BB231" s="108">
        <f t="shared" si="50"/>
        <v>0</v>
      </c>
      <c r="BC231" s="108">
        <f t="shared" si="50"/>
        <v>0</v>
      </c>
      <c r="BD231" s="108">
        <f t="shared" si="50"/>
        <v>0</v>
      </c>
      <c r="BE231" s="108">
        <f t="shared" si="50"/>
        <v>0</v>
      </c>
      <c r="BF231" s="108">
        <f t="shared" si="50"/>
        <v>0</v>
      </c>
      <c r="BG231" s="108">
        <f t="shared" si="50"/>
        <v>0</v>
      </c>
      <c r="BH231" s="108">
        <f t="shared" si="50"/>
        <v>0</v>
      </c>
      <c r="BI231" s="108">
        <f t="shared" si="50"/>
        <v>0</v>
      </c>
      <c r="BJ231" s="108">
        <f t="shared" si="50"/>
        <v>0</v>
      </c>
      <c r="BK231" s="108">
        <f t="shared" si="50"/>
        <v>0</v>
      </c>
      <c r="BL231" s="108">
        <f>SUBTOTAL(9,BL226:BL230)</f>
        <v>0</v>
      </c>
      <c r="BM231" s="108">
        <f>SUBTOTAL(9,BM226:BM230)</f>
        <v>0</v>
      </c>
      <c r="BN231" s="108">
        <f t="shared" si="50"/>
        <v>0</v>
      </c>
      <c r="BO231" s="108">
        <f t="shared" si="50"/>
        <v>0</v>
      </c>
      <c r="BP231" s="108">
        <f t="shared" si="50"/>
        <v>0</v>
      </c>
      <c r="BQ231" s="108">
        <f t="shared" si="50"/>
        <v>1591.5</v>
      </c>
      <c r="BR231" s="108">
        <f t="shared" ref="BR231:CG231" si="51">SUBTOTAL(9,BR226:BR230)</f>
        <v>0</v>
      </c>
      <c r="BS231" s="108">
        <f t="shared" si="51"/>
        <v>0</v>
      </c>
      <c r="BT231" s="108">
        <f t="shared" si="51"/>
        <v>0</v>
      </c>
      <c r="BU231" s="108">
        <f t="shared" si="51"/>
        <v>0</v>
      </c>
      <c r="BV231" s="108">
        <f t="shared" si="51"/>
        <v>0</v>
      </c>
      <c r="BW231" s="108">
        <f t="shared" si="51"/>
        <v>0</v>
      </c>
      <c r="BX231" s="108">
        <f t="shared" si="51"/>
        <v>0</v>
      </c>
      <c r="BY231" s="108">
        <f t="shared" si="51"/>
        <v>0</v>
      </c>
      <c r="BZ231" s="108">
        <f t="shared" si="51"/>
        <v>0</v>
      </c>
      <c r="CA231" s="108">
        <f t="shared" si="51"/>
        <v>0</v>
      </c>
      <c r="CB231" s="108">
        <f t="shared" si="51"/>
        <v>0</v>
      </c>
      <c r="CC231" s="108">
        <f t="shared" si="51"/>
        <v>0</v>
      </c>
      <c r="CD231" s="108">
        <f t="shared" si="51"/>
        <v>0</v>
      </c>
      <c r="CE231" s="108">
        <f t="shared" si="51"/>
        <v>0</v>
      </c>
      <c r="CF231" s="108">
        <f t="shared" si="51"/>
        <v>0</v>
      </c>
      <c r="CG231" s="108">
        <f t="shared" si="51"/>
        <v>0</v>
      </c>
    </row>
    <row r="232" spans="1:85" ht="93" outlineLevel="1" x14ac:dyDescent="0.35">
      <c r="A232" s="84" t="s">
        <v>422</v>
      </c>
      <c r="B232" s="54" t="s">
        <v>432</v>
      </c>
      <c r="C232" s="55" t="s">
        <v>140</v>
      </c>
      <c r="D232" s="77">
        <v>190202517747</v>
      </c>
      <c r="E232" s="57" t="s">
        <v>65</v>
      </c>
      <c r="F232" s="86">
        <f t="shared" ref="F232:F244" si="52">G232+H232</f>
        <v>1381.64383</v>
      </c>
      <c r="G232" s="59">
        <f t="shared" si="42"/>
        <v>236.73266000000001</v>
      </c>
      <c r="H232" s="60">
        <f t="shared" si="43"/>
        <v>1144.9111699999999</v>
      </c>
      <c r="I232" s="61"/>
      <c r="J232" s="60"/>
      <c r="K232" s="69"/>
      <c r="L232" s="64"/>
      <c r="M232" s="63"/>
      <c r="N232" s="64"/>
      <c r="O232" s="69">
        <v>147.25827000000001</v>
      </c>
      <c r="P232" s="64">
        <v>281.54172999999997</v>
      </c>
      <c r="Q232" s="59"/>
      <c r="R232" s="60"/>
      <c r="S232" s="64">
        <v>148.73966999999999</v>
      </c>
      <c r="T232" s="59"/>
      <c r="U232" s="60"/>
      <c r="V232" s="59"/>
      <c r="W232" s="60"/>
      <c r="X232" s="59"/>
      <c r="Y232" s="60"/>
      <c r="Z232" s="69"/>
      <c r="AA232" s="66"/>
      <c r="AB232" s="63">
        <v>89.47439</v>
      </c>
      <c r="AC232" s="64">
        <v>171.06528</v>
      </c>
      <c r="AD232" s="69"/>
      <c r="AE232" s="64"/>
      <c r="AF232" s="69"/>
      <c r="AG232" s="64"/>
      <c r="AH232" s="59"/>
      <c r="AI232" s="60"/>
      <c r="AJ232" s="64"/>
      <c r="AK232" s="64"/>
      <c r="AL232" s="59"/>
      <c r="AM232" s="60"/>
      <c r="AN232" s="59"/>
      <c r="AO232" s="60"/>
      <c r="AP232" s="59"/>
      <c r="AQ232" s="60"/>
      <c r="AR232" s="69"/>
      <c r="AS232" s="64"/>
      <c r="AT232" s="60"/>
      <c r="AU232" s="64"/>
      <c r="AV232" s="64"/>
      <c r="AW232" s="64"/>
      <c r="AX232" s="64"/>
      <c r="AY232" s="64"/>
      <c r="AZ232" s="64"/>
      <c r="BA232" s="64"/>
      <c r="BB232" s="64"/>
      <c r="BC232" s="69"/>
      <c r="BD232" s="60"/>
      <c r="BE232" s="59"/>
      <c r="BF232" s="60"/>
      <c r="BG232" s="60"/>
      <c r="BH232" s="69"/>
      <c r="BI232" s="64"/>
      <c r="BJ232" s="64"/>
      <c r="BK232" s="64"/>
      <c r="BL232" s="69"/>
      <c r="BM232" s="64"/>
      <c r="BN232" s="64"/>
      <c r="BO232" s="64"/>
      <c r="BP232" s="64"/>
      <c r="BQ232" s="64"/>
      <c r="BR232" s="64"/>
      <c r="BS232" s="69"/>
      <c r="BT232" s="64"/>
      <c r="BU232" s="70"/>
      <c r="BV232" s="66"/>
      <c r="BW232" s="64"/>
      <c r="BX232" s="66"/>
      <c r="BY232" s="66"/>
      <c r="BZ232" s="64"/>
      <c r="CA232" s="64"/>
      <c r="CB232" s="60"/>
      <c r="CC232" s="60"/>
      <c r="CD232" s="64">
        <v>543.56448999999998</v>
      </c>
      <c r="CE232" s="64"/>
      <c r="CF232" s="69"/>
      <c r="CG232" s="64"/>
    </row>
    <row r="233" spans="1:85" ht="69.75" outlineLevel="1" x14ac:dyDescent="0.35">
      <c r="A233" s="54" t="s">
        <v>422</v>
      </c>
      <c r="B233" s="54" t="s">
        <v>426</v>
      </c>
      <c r="C233" s="55" t="s">
        <v>140</v>
      </c>
      <c r="D233" s="77">
        <v>246300855961</v>
      </c>
      <c r="E233" s="57" t="s">
        <v>65</v>
      </c>
      <c r="F233" s="86">
        <f t="shared" si="52"/>
        <v>3650</v>
      </c>
      <c r="G233" s="59">
        <f t="shared" si="42"/>
        <v>0</v>
      </c>
      <c r="H233" s="60">
        <f t="shared" si="43"/>
        <v>3650</v>
      </c>
      <c r="I233" s="61"/>
      <c r="J233" s="60"/>
      <c r="K233" s="69"/>
      <c r="L233" s="64"/>
      <c r="M233" s="63"/>
      <c r="N233" s="64"/>
      <c r="O233" s="69"/>
      <c r="P233" s="64"/>
      <c r="Q233" s="59"/>
      <c r="R233" s="60"/>
      <c r="S233" s="64"/>
      <c r="T233" s="59"/>
      <c r="U233" s="60"/>
      <c r="V233" s="59"/>
      <c r="W233" s="60"/>
      <c r="X233" s="59"/>
      <c r="Y233" s="60"/>
      <c r="Z233" s="69"/>
      <c r="AA233" s="66"/>
      <c r="AB233" s="63"/>
      <c r="AC233" s="64"/>
      <c r="AD233" s="69"/>
      <c r="AE233" s="64"/>
      <c r="AF233" s="69"/>
      <c r="AG233" s="64"/>
      <c r="AH233" s="59"/>
      <c r="AI233" s="60"/>
      <c r="AJ233" s="64"/>
      <c r="AK233" s="64"/>
      <c r="AL233" s="59"/>
      <c r="AM233" s="60"/>
      <c r="AN233" s="59"/>
      <c r="AO233" s="60"/>
      <c r="AP233" s="59"/>
      <c r="AQ233" s="60"/>
      <c r="AR233" s="69"/>
      <c r="AS233" s="64"/>
      <c r="AT233" s="60"/>
      <c r="AU233" s="64"/>
      <c r="AV233" s="64"/>
      <c r="AW233" s="64"/>
      <c r="AX233" s="64"/>
      <c r="AY233" s="64"/>
      <c r="AZ233" s="64"/>
      <c r="BA233" s="64">
        <v>3650</v>
      </c>
      <c r="BB233" s="64"/>
      <c r="BC233" s="69"/>
      <c r="BD233" s="60"/>
      <c r="BE233" s="59"/>
      <c r="BF233" s="60"/>
      <c r="BG233" s="60"/>
      <c r="BH233" s="69"/>
      <c r="BI233" s="64"/>
      <c r="BJ233" s="64"/>
      <c r="BK233" s="64"/>
      <c r="BL233" s="69"/>
      <c r="BM233" s="64"/>
      <c r="BN233" s="64"/>
      <c r="BO233" s="64"/>
      <c r="BP233" s="64"/>
      <c r="BQ233" s="64"/>
      <c r="BR233" s="64"/>
      <c r="BS233" s="69"/>
      <c r="BT233" s="64"/>
      <c r="BU233" s="70"/>
      <c r="BV233" s="66"/>
      <c r="BW233" s="64"/>
      <c r="BX233" s="66"/>
      <c r="BY233" s="66"/>
      <c r="BZ233" s="64"/>
      <c r="CA233" s="64"/>
      <c r="CB233" s="60"/>
      <c r="CC233" s="60"/>
      <c r="CD233" s="64"/>
      <c r="CE233" s="64"/>
      <c r="CF233" s="69"/>
      <c r="CG233" s="64"/>
    </row>
    <row r="234" spans="1:85" ht="93" outlineLevel="1" x14ac:dyDescent="0.35">
      <c r="A234" s="84" t="s">
        <v>422</v>
      </c>
      <c r="B234" s="54" t="s">
        <v>431</v>
      </c>
      <c r="C234" s="55" t="s">
        <v>140</v>
      </c>
      <c r="D234" s="77">
        <v>241301883391</v>
      </c>
      <c r="E234" s="57" t="s">
        <v>65</v>
      </c>
      <c r="F234" s="86">
        <f t="shared" si="52"/>
        <v>98.716890000000006</v>
      </c>
      <c r="G234" s="59">
        <f t="shared" si="42"/>
        <v>0</v>
      </c>
      <c r="H234" s="60">
        <f t="shared" si="43"/>
        <v>98.716890000000006</v>
      </c>
      <c r="I234" s="61"/>
      <c r="J234" s="60"/>
      <c r="K234" s="69"/>
      <c r="L234" s="64"/>
      <c r="M234" s="63"/>
      <c r="N234" s="64"/>
      <c r="O234" s="69"/>
      <c r="P234" s="64"/>
      <c r="Q234" s="59"/>
      <c r="R234" s="60"/>
      <c r="S234" s="64"/>
      <c r="T234" s="59"/>
      <c r="U234" s="60"/>
      <c r="V234" s="59"/>
      <c r="W234" s="60"/>
      <c r="X234" s="59"/>
      <c r="Y234" s="60"/>
      <c r="Z234" s="69"/>
      <c r="AA234" s="66"/>
      <c r="AB234" s="63"/>
      <c r="AC234" s="64"/>
      <c r="AD234" s="69"/>
      <c r="AE234" s="64"/>
      <c r="AF234" s="69"/>
      <c r="AG234" s="64"/>
      <c r="AH234" s="59"/>
      <c r="AI234" s="60"/>
      <c r="AJ234" s="64">
        <v>98.716890000000006</v>
      </c>
      <c r="AK234" s="64"/>
      <c r="AL234" s="59"/>
      <c r="AM234" s="60"/>
      <c r="AN234" s="59"/>
      <c r="AO234" s="60"/>
      <c r="AP234" s="59"/>
      <c r="AQ234" s="60"/>
      <c r="AR234" s="69"/>
      <c r="AS234" s="64"/>
      <c r="AT234" s="60"/>
      <c r="AU234" s="64"/>
      <c r="AV234" s="64"/>
      <c r="AW234" s="64"/>
      <c r="AX234" s="64"/>
      <c r="AY234" s="64"/>
      <c r="AZ234" s="64"/>
      <c r="BA234" s="64"/>
      <c r="BB234" s="64"/>
      <c r="BC234" s="69"/>
      <c r="BD234" s="60"/>
      <c r="BE234" s="59"/>
      <c r="BF234" s="60"/>
      <c r="BG234" s="60"/>
      <c r="BH234" s="69"/>
      <c r="BI234" s="64"/>
      <c r="BJ234" s="64"/>
      <c r="BK234" s="64"/>
      <c r="BL234" s="69"/>
      <c r="BM234" s="64"/>
      <c r="BN234" s="64"/>
      <c r="BO234" s="64"/>
      <c r="BP234" s="64"/>
      <c r="BQ234" s="64"/>
      <c r="BR234" s="64"/>
      <c r="BS234" s="69"/>
      <c r="BT234" s="64"/>
      <c r="BU234" s="70"/>
      <c r="BV234" s="66"/>
      <c r="BW234" s="64"/>
      <c r="BX234" s="66"/>
      <c r="BY234" s="66"/>
      <c r="BZ234" s="64"/>
      <c r="CA234" s="64"/>
      <c r="CB234" s="60"/>
      <c r="CC234" s="60"/>
      <c r="CD234" s="64"/>
      <c r="CE234" s="64"/>
      <c r="CF234" s="69"/>
      <c r="CG234" s="64"/>
    </row>
    <row r="235" spans="1:85" ht="46.5" outlineLevel="1" x14ac:dyDescent="0.35">
      <c r="A235" s="84" t="s">
        <v>422</v>
      </c>
      <c r="B235" s="54" t="s">
        <v>423</v>
      </c>
      <c r="C235" s="55" t="s">
        <v>71</v>
      </c>
      <c r="D235" s="77">
        <v>244203303150</v>
      </c>
      <c r="E235" s="57" t="s">
        <v>65</v>
      </c>
      <c r="F235" s="86">
        <f t="shared" si="52"/>
        <v>6273</v>
      </c>
      <c r="G235" s="59">
        <f t="shared" si="42"/>
        <v>4453.83</v>
      </c>
      <c r="H235" s="60">
        <f t="shared" si="43"/>
        <v>1819.17</v>
      </c>
      <c r="I235" s="61"/>
      <c r="J235" s="60"/>
      <c r="K235" s="69"/>
      <c r="L235" s="64"/>
      <c r="M235" s="63"/>
      <c r="N235" s="64"/>
      <c r="O235" s="69"/>
      <c r="P235" s="64"/>
      <c r="Q235" s="59"/>
      <c r="R235" s="60"/>
      <c r="S235" s="64"/>
      <c r="T235" s="59"/>
      <c r="U235" s="60"/>
      <c r="V235" s="59"/>
      <c r="W235" s="60"/>
      <c r="X235" s="59"/>
      <c r="Y235" s="60"/>
      <c r="Z235" s="69"/>
      <c r="AA235" s="66"/>
      <c r="AB235" s="63"/>
      <c r="AC235" s="64"/>
      <c r="AD235" s="69"/>
      <c r="AE235" s="64"/>
      <c r="AF235" s="69"/>
      <c r="AG235" s="64"/>
      <c r="AH235" s="59"/>
      <c r="AI235" s="60"/>
      <c r="AJ235" s="64"/>
      <c r="AK235" s="64"/>
      <c r="AL235" s="59">
        <v>4453.83</v>
      </c>
      <c r="AM235" s="60">
        <v>1819.17</v>
      </c>
      <c r="AN235" s="59"/>
      <c r="AO235" s="60"/>
      <c r="AP235" s="59"/>
      <c r="AQ235" s="60"/>
      <c r="AR235" s="69"/>
      <c r="AS235" s="64"/>
      <c r="AT235" s="60"/>
      <c r="AU235" s="64"/>
      <c r="AV235" s="64"/>
      <c r="AW235" s="64"/>
      <c r="AX235" s="64"/>
      <c r="AY235" s="64"/>
      <c r="AZ235" s="64"/>
      <c r="BA235" s="64"/>
      <c r="BB235" s="64"/>
      <c r="BC235" s="69"/>
      <c r="BD235" s="60"/>
      <c r="BE235" s="59"/>
      <c r="BF235" s="60"/>
      <c r="BG235" s="60"/>
      <c r="BH235" s="69"/>
      <c r="BI235" s="64"/>
      <c r="BJ235" s="64"/>
      <c r="BK235" s="64"/>
      <c r="BL235" s="69"/>
      <c r="BM235" s="64"/>
      <c r="BN235" s="64"/>
      <c r="BO235" s="64"/>
      <c r="BP235" s="64"/>
      <c r="BQ235" s="64"/>
      <c r="BR235" s="64"/>
      <c r="BS235" s="69"/>
      <c r="BT235" s="64"/>
      <c r="BU235" s="70"/>
      <c r="BV235" s="66"/>
      <c r="BW235" s="64"/>
      <c r="BX235" s="66"/>
      <c r="BY235" s="66"/>
      <c r="BZ235" s="64"/>
      <c r="CA235" s="64"/>
      <c r="CB235" s="60"/>
      <c r="CC235" s="60"/>
      <c r="CD235" s="64"/>
      <c r="CE235" s="64"/>
      <c r="CF235" s="69"/>
      <c r="CG235" s="64"/>
    </row>
    <row r="236" spans="1:85" ht="46.5" outlineLevel="1" x14ac:dyDescent="0.35">
      <c r="A236" s="54" t="s">
        <v>422</v>
      </c>
      <c r="B236" s="54" t="s">
        <v>424</v>
      </c>
      <c r="C236" s="55" t="s">
        <v>71</v>
      </c>
      <c r="D236" s="77">
        <v>241301526216</v>
      </c>
      <c r="E236" s="57" t="s">
        <v>65</v>
      </c>
      <c r="F236" s="86">
        <f t="shared" si="52"/>
        <v>43.068959999999997</v>
      </c>
      <c r="G236" s="59">
        <f t="shared" si="42"/>
        <v>0</v>
      </c>
      <c r="H236" s="60">
        <f t="shared" si="43"/>
        <v>43.068959999999997</v>
      </c>
      <c r="I236" s="61"/>
      <c r="J236" s="60"/>
      <c r="K236" s="69"/>
      <c r="L236" s="64"/>
      <c r="M236" s="63"/>
      <c r="N236" s="64"/>
      <c r="O236" s="69"/>
      <c r="P236" s="64"/>
      <c r="Q236" s="59"/>
      <c r="R236" s="60"/>
      <c r="S236" s="64"/>
      <c r="T236" s="59"/>
      <c r="U236" s="60"/>
      <c r="V236" s="59"/>
      <c r="W236" s="60"/>
      <c r="X236" s="59"/>
      <c r="Y236" s="60"/>
      <c r="Z236" s="69"/>
      <c r="AA236" s="66"/>
      <c r="AB236" s="63"/>
      <c r="AC236" s="64"/>
      <c r="AD236" s="69"/>
      <c r="AE236" s="64"/>
      <c r="AF236" s="69"/>
      <c r="AG236" s="64"/>
      <c r="AH236" s="59"/>
      <c r="AI236" s="60"/>
      <c r="AJ236" s="64">
        <v>43.068959999999997</v>
      </c>
      <c r="AK236" s="64"/>
      <c r="AL236" s="59"/>
      <c r="AM236" s="60"/>
      <c r="AN236" s="59"/>
      <c r="AO236" s="60"/>
      <c r="AP236" s="59"/>
      <c r="AQ236" s="60"/>
      <c r="AR236" s="69"/>
      <c r="AS236" s="64"/>
      <c r="AT236" s="60"/>
      <c r="AU236" s="64"/>
      <c r="AV236" s="64"/>
      <c r="AW236" s="64"/>
      <c r="AX236" s="64"/>
      <c r="AY236" s="64"/>
      <c r="AZ236" s="64"/>
      <c r="BA236" s="64"/>
      <c r="BB236" s="64"/>
      <c r="BC236" s="69"/>
      <c r="BD236" s="60"/>
      <c r="BE236" s="59"/>
      <c r="BF236" s="60"/>
      <c r="BG236" s="60"/>
      <c r="BH236" s="69"/>
      <c r="BI236" s="64"/>
      <c r="BJ236" s="64"/>
      <c r="BK236" s="64"/>
      <c r="BL236" s="69"/>
      <c r="BM236" s="64"/>
      <c r="BN236" s="64"/>
      <c r="BO236" s="64"/>
      <c r="BP236" s="64"/>
      <c r="BQ236" s="64"/>
      <c r="BR236" s="64"/>
      <c r="BS236" s="69"/>
      <c r="BT236" s="64"/>
      <c r="BU236" s="70"/>
      <c r="BV236" s="66"/>
      <c r="BW236" s="64"/>
      <c r="BX236" s="66"/>
      <c r="BY236" s="66"/>
      <c r="BZ236" s="64"/>
      <c r="CA236" s="64"/>
      <c r="CB236" s="60"/>
      <c r="CC236" s="60"/>
      <c r="CD236" s="64"/>
      <c r="CE236" s="64"/>
      <c r="CF236" s="69"/>
      <c r="CG236" s="64"/>
    </row>
    <row r="237" spans="1:85" ht="46.5" outlineLevel="1" x14ac:dyDescent="0.35">
      <c r="A237" s="54" t="s">
        <v>422</v>
      </c>
      <c r="B237" s="54" t="s">
        <v>425</v>
      </c>
      <c r="C237" s="55" t="s">
        <v>71</v>
      </c>
      <c r="D237" s="77">
        <v>241301151479</v>
      </c>
      <c r="E237" s="57" t="s">
        <v>65</v>
      </c>
      <c r="F237" s="86">
        <f t="shared" si="52"/>
        <v>3459.4655199999997</v>
      </c>
      <c r="G237" s="59">
        <f t="shared" si="42"/>
        <v>447.90208000000001</v>
      </c>
      <c r="H237" s="60">
        <f t="shared" si="43"/>
        <v>3011.5634399999999</v>
      </c>
      <c r="I237" s="61">
        <v>447.90208000000001</v>
      </c>
      <c r="J237" s="60">
        <v>182.94592</v>
      </c>
      <c r="K237" s="69"/>
      <c r="L237" s="64"/>
      <c r="M237" s="63"/>
      <c r="N237" s="64"/>
      <c r="O237" s="69"/>
      <c r="P237" s="64"/>
      <c r="Q237" s="59"/>
      <c r="R237" s="60"/>
      <c r="S237" s="64"/>
      <c r="T237" s="59"/>
      <c r="U237" s="60"/>
      <c r="V237" s="59"/>
      <c r="W237" s="60"/>
      <c r="X237" s="59"/>
      <c r="Y237" s="60"/>
      <c r="Z237" s="69"/>
      <c r="AA237" s="66"/>
      <c r="AB237" s="63"/>
      <c r="AC237" s="64"/>
      <c r="AD237" s="69"/>
      <c r="AE237" s="64"/>
      <c r="AF237" s="69"/>
      <c r="AG237" s="64"/>
      <c r="AH237" s="59"/>
      <c r="AI237" s="60"/>
      <c r="AJ237" s="64">
        <v>2078.0175199999999</v>
      </c>
      <c r="AK237" s="64"/>
      <c r="AL237" s="59"/>
      <c r="AM237" s="60"/>
      <c r="AN237" s="59"/>
      <c r="AO237" s="60"/>
      <c r="AP237" s="59"/>
      <c r="AQ237" s="60"/>
      <c r="AR237" s="69"/>
      <c r="AS237" s="64"/>
      <c r="AT237" s="60"/>
      <c r="AU237" s="64"/>
      <c r="AV237" s="64"/>
      <c r="AW237" s="64"/>
      <c r="AX237" s="64"/>
      <c r="AY237" s="64"/>
      <c r="AZ237" s="64"/>
      <c r="BA237" s="64"/>
      <c r="BB237" s="64"/>
      <c r="BC237" s="69"/>
      <c r="BD237" s="60"/>
      <c r="BE237" s="59"/>
      <c r="BF237" s="60"/>
      <c r="BG237" s="60"/>
      <c r="BH237" s="69"/>
      <c r="BI237" s="64"/>
      <c r="BJ237" s="64"/>
      <c r="BK237" s="64"/>
      <c r="BL237" s="69"/>
      <c r="BM237" s="64"/>
      <c r="BN237" s="64"/>
      <c r="BO237" s="64"/>
      <c r="BP237" s="64"/>
      <c r="BQ237" s="60">
        <v>750.6</v>
      </c>
      <c r="BR237" s="64"/>
      <c r="BS237" s="69"/>
      <c r="BT237" s="64"/>
      <c r="BU237" s="70"/>
      <c r="BV237" s="66"/>
      <c r="BW237" s="64"/>
      <c r="BX237" s="66"/>
      <c r="BY237" s="66"/>
      <c r="BZ237" s="64"/>
      <c r="CA237" s="64"/>
      <c r="CB237" s="60"/>
      <c r="CC237" s="60"/>
      <c r="CD237" s="64"/>
      <c r="CE237" s="64"/>
      <c r="CF237" s="69"/>
      <c r="CG237" s="64"/>
    </row>
    <row r="238" spans="1:85" ht="46.5" outlineLevel="1" x14ac:dyDescent="0.35">
      <c r="A238" s="84" t="s">
        <v>422</v>
      </c>
      <c r="B238" s="110" t="s">
        <v>427</v>
      </c>
      <c r="C238" s="55" t="s">
        <v>71</v>
      </c>
      <c r="D238" s="77">
        <v>190116757777</v>
      </c>
      <c r="E238" s="57" t="s">
        <v>65</v>
      </c>
      <c r="F238" s="86">
        <f t="shared" si="52"/>
        <v>2194.5286900000001</v>
      </c>
      <c r="G238" s="59">
        <f t="shared" si="42"/>
        <v>64.35866</v>
      </c>
      <c r="H238" s="60">
        <f t="shared" si="43"/>
        <v>2130.1700300000002</v>
      </c>
      <c r="I238" s="61"/>
      <c r="J238" s="60"/>
      <c r="K238" s="69">
        <v>64.35866</v>
      </c>
      <c r="L238" s="64">
        <v>26.28734</v>
      </c>
      <c r="M238" s="63"/>
      <c r="N238" s="64"/>
      <c r="O238" s="69"/>
      <c r="P238" s="64"/>
      <c r="Q238" s="59"/>
      <c r="R238" s="60"/>
      <c r="S238" s="64">
        <v>628.18799999999999</v>
      </c>
      <c r="T238" s="59"/>
      <c r="U238" s="60"/>
      <c r="V238" s="59"/>
      <c r="W238" s="60"/>
      <c r="X238" s="59"/>
      <c r="Y238" s="60"/>
      <c r="Z238" s="69"/>
      <c r="AA238" s="66"/>
      <c r="AB238" s="63"/>
      <c r="AC238" s="64"/>
      <c r="AD238" s="69"/>
      <c r="AE238" s="64"/>
      <c r="AF238" s="69"/>
      <c r="AG238" s="64"/>
      <c r="AH238" s="59"/>
      <c r="AI238" s="60"/>
      <c r="AJ238" s="64">
        <v>1475.69469</v>
      </c>
      <c r="AK238" s="64"/>
      <c r="AL238" s="59"/>
      <c r="AM238" s="60"/>
      <c r="AN238" s="59"/>
      <c r="AO238" s="60"/>
      <c r="AP238" s="59"/>
      <c r="AQ238" s="60"/>
      <c r="AR238" s="69"/>
      <c r="AS238" s="64"/>
      <c r="AT238" s="60"/>
      <c r="AU238" s="64"/>
      <c r="AV238" s="64"/>
      <c r="AW238" s="64"/>
      <c r="AX238" s="64"/>
      <c r="AY238" s="64"/>
      <c r="AZ238" s="64"/>
      <c r="BA238" s="64"/>
      <c r="BB238" s="64"/>
      <c r="BC238" s="69"/>
      <c r="BD238" s="60"/>
      <c r="BE238" s="59"/>
      <c r="BF238" s="60"/>
      <c r="BG238" s="60"/>
      <c r="BH238" s="69"/>
      <c r="BI238" s="64"/>
      <c r="BJ238" s="64"/>
      <c r="BK238" s="64"/>
      <c r="BL238" s="69"/>
      <c r="BM238" s="64"/>
      <c r="BN238" s="64"/>
      <c r="BO238" s="64"/>
      <c r="BP238" s="64"/>
      <c r="BQ238" s="64"/>
      <c r="BR238" s="64"/>
      <c r="BS238" s="69"/>
      <c r="BT238" s="64"/>
      <c r="BU238" s="70"/>
      <c r="BV238" s="66"/>
      <c r="BW238" s="64"/>
      <c r="BX238" s="66"/>
      <c r="BY238" s="66"/>
      <c r="BZ238" s="64"/>
      <c r="CA238" s="64"/>
      <c r="CB238" s="60"/>
      <c r="CC238" s="60"/>
      <c r="CD238" s="64"/>
      <c r="CE238" s="64"/>
      <c r="CF238" s="69"/>
      <c r="CG238" s="64"/>
    </row>
    <row r="239" spans="1:85" ht="46.5" outlineLevel="1" x14ac:dyDescent="0.35">
      <c r="A239" s="84" t="s">
        <v>422</v>
      </c>
      <c r="B239" s="54" t="s">
        <v>428</v>
      </c>
      <c r="C239" s="115" t="s">
        <v>71</v>
      </c>
      <c r="D239" s="113" t="s">
        <v>429</v>
      </c>
      <c r="E239" s="57" t="s">
        <v>65</v>
      </c>
      <c r="F239" s="86">
        <f t="shared" si="52"/>
        <v>1480.2828800000002</v>
      </c>
      <c r="G239" s="59">
        <f t="shared" si="42"/>
        <v>144.15485000000001</v>
      </c>
      <c r="H239" s="60">
        <f t="shared" si="43"/>
        <v>1336.1280300000001</v>
      </c>
      <c r="I239" s="61">
        <v>111.97552</v>
      </c>
      <c r="J239" s="60">
        <v>45.73648</v>
      </c>
      <c r="K239" s="69">
        <v>32.17933</v>
      </c>
      <c r="L239" s="64">
        <v>13.14367</v>
      </c>
      <c r="M239" s="63"/>
      <c r="N239" s="64"/>
      <c r="O239" s="69"/>
      <c r="P239" s="64"/>
      <c r="Q239" s="59"/>
      <c r="R239" s="60"/>
      <c r="S239" s="64">
        <v>217.81948</v>
      </c>
      <c r="T239" s="59"/>
      <c r="U239" s="60"/>
      <c r="V239" s="59"/>
      <c r="W239" s="60"/>
      <c r="X239" s="59"/>
      <c r="Y239" s="60"/>
      <c r="Z239" s="69"/>
      <c r="AA239" s="66"/>
      <c r="AB239" s="63"/>
      <c r="AC239" s="64"/>
      <c r="AD239" s="69"/>
      <c r="AE239" s="64"/>
      <c r="AF239" s="69"/>
      <c r="AG239" s="64"/>
      <c r="AH239" s="59"/>
      <c r="AI239" s="60"/>
      <c r="AJ239" s="64">
        <v>993.42840000000001</v>
      </c>
      <c r="AK239" s="64"/>
      <c r="AL239" s="59"/>
      <c r="AM239" s="60"/>
      <c r="AN239" s="59"/>
      <c r="AO239" s="60"/>
      <c r="AP239" s="59"/>
      <c r="AQ239" s="60"/>
      <c r="AR239" s="69"/>
      <c r="AS239" s="64"/>
      <c r="AT239" s="60"/>
      <c r="AU239" s="64"/>
      <c r="AV239" s="64"/>
      <c r="AW239" s="64"/>
      <c r="AX239" s="64"/>
      <c r="AY239" s="64"/>
      <c r="AZ239" s="64"/>
      <c r="BA239" s="64"/>
      <c r="BB239" s="64"/>
      <c r="BC239" s="69"/>
      <c r="BD239" s="60"/>
      <c r="BE239" s="59"/>
      <c r="BF239" s="60"/>
      <c r="BG239" s="60"/>
      <c r="BH239" s="69"/>
      <c r="BI239" s="64"/>
      <c r="BJ239" s="64"/>
      <c r="BK239" s="64"/>
      <c r="BL239" s="69"/>
      <c r="BM239" s="64"/>
      <c r="BN239" s="64"/>
      <c r="BO239" s="64"/>
      <c r="BP239" s="64"/>
      <c r="BQ239" s="64">
        <v>66</v>
      </c>
      <c r="BR239" s="64"/>
      <c r="BS239" s="69"/>
      <c r="BT239" s="64"/>
      <c r="BU239" s="70"/>
      <c r="BV239" s="66"/>
      <c r="BW239" s="64"/>
      <c r="BX239" s="66"/>
      <c r="BY239" s="66"/>
      <c r="BZ239" s="64"/>
      <c r="CA239" s="64"/>
      <c r="CB239" s="60"/>
      <c r="CC239" s="60"/>
      <c r="CD239" s="64"/>
      <c r="CE239" s="64"/>
      <c r="CF239" s="69"/>
      <c r="CG239" s="64"/>
    </row>
    <row r="240" spans="1:85" ht="46.5" outlineLevel="1" x14ac:dyDescent="0.35">
      <c r="A240" s="54" t="s">
        <v>422</v>
      </c>
      <c r="B240" s="110" t="s">
        <v>1307</v>
      </c>
      <c r="C240" s="55" t="s">
        <v>71</v>
      </c>
      <c r="D240" s="77">
        <v>190304358831</v>
      </c>
      <c r="E240" s="57" t="s">
        <v>65</v>
      </c>
      <c r="F240" s="86">
        <f t="shared" si="52"/>
        <v>628.75</v>
      </c>
      <c r="G240" s="59">
        <f t="shared" si="42"/>
        <v>0</v>
      </c>
      <c r="H240" s="60">
        <f t="shared" si="43"/>
        <v>628.75</v>
      </c>
      <c r="I240" s="61"/>
      <c r="J240" s="60"/>
      <c r="K240" s="69"/>
      <c r="L240" s="64"/>
      <c r="M240" s="63"/>
      <c r="N240" s="64"/>
      <c r="O240" s="69"/>
      <c r="P240" s="64"/>
      <c r="Q240" s="59"/>
      <c r="R240" s="60"/>
      <c r="S240" s="64"/>
      <c r="T240" s="59"/>
      <c r="U240" s="60"/>
      <c r="V240" s="59"/>
      <c r="W240" s="60"/>
      <c r="X240" s="59"/>
      <c r="Y240" s="60"/>
      <c r="Z240" s="69"/>
      <c r="AA240" s="66"/>
      <c r="AB240" s="63"/>
      <c r="AC240" s="64"/>
      <c r="AD240" s="69"/>
      <c r="AE240" s="64"/>
      <c r="AF240" s="69"/>
      <c r="AG240" s="64"/>
      <c r="AH240" s="59"/>
      <c r="AI240" s="60"/>
      <c r="AJ240" s="64"/>
      <c r="AK240" s="64"/>
      <c r="AL240" s="59"/>
      <c r="AM240" s="60"/>
      <c r="AN240" s="59"/>
      <c r="AO240" s="60"/>
      <c r="AP240" s="59"/>
      <c r="AQ240" s="60"/>
      <c r="AR240" s="69"/>
      <c r="AS240" s="64"/>
      <c r="AT240" s="60"/>
      <c r="AU240" s="64"/>
      <c r="AV240" s="64"/>
      <c r="AW240" s="64"/>
      <c r="AX240" s="64"/>
      <c r="AY240" s="64"/>
      <c r="AZ240" s="64"/>
      <c r="BA240" s="64"/>
      <c r="BB240" s="64"/>
      <c r="BC240" s="69"/>
      <c r="BD240" s="60"/>
      <c r="BE240" s="59"/>
      <c r="BF240" s="60"/>
      <c r="BG240" s="60"/>
      <c r="BH240" s="69"/>
      <c r="BI240" s="64"/>
      <c r="BJ240" s="64"/>
      <c r="BK240" s="64"/>
      <c r="BL240" s="69"/>
      <c r="BM240" s="64"/>
      <c r="BN240" s="64"/>
      <c r="BO240" s="64"/>
      <c r="BP240" s="64"/>
      <c r="BQ240" s="60">
        <v>628.75</v>
      </c>
      <c r="BR240" s="64"/>
      <c r="BS240" s="69"/>
      <c r="BT240" s="64"/>
      <c r="BU240" s="70"/>
      <c r="BV240" s="66"/>
      <c r="BW240" s="64"/>
      <c r="BX240" s="66"/>
      <c r="BY240" s="66"/>
      <c r="BZ240" s="64"/>
      <c r="CA240" s="64"/>
      <c r="CB240" s="60"/>
      <c r="CC240" s="60"/>
      <c r="CD240" s="64"/>
      <c r="CE240" s="64"/>
      <c r="CF240" s="69"/>
      <c r="CG240" s="64"/>
    </row>
    <row r="241" spans="1:263" ht="46.5" outlineLevel="1" x14ac:dyDescent="0.35">
      <c r="A241" s="84" t="s">
        <v>422</v>
      </c>
      <c r="B241" s="54" t="s">
        <v>433</v>
      </c>
      <c r="C241" s="55" t="s">
        <v>71</v>
      </c>
      <c r="D241" s="77">
        <v>170100446484</v>
      </c>
      <c r="E241" s="57" t="s">
        <v>65</v>
      </c>
      <c r="F241" s="86">
        <f t="shared" si="52"/>
        <v>334.73050000000001</v>
      </c>
      <c r="G241" s="59">
        <f t="shared" si="42"/>
        <v>0</v>
      </c>
      <c r="H241" s="60">
        <f t="shared" si="43"/>
        <v>334.73050000000001</v>
      </c>
      <c r="I241" s="61"/>
      <c r="J241" s="60"/>
      <c r="K241" s="69"/>
      <c r="L241" s="64"/>
      <c r="M241" s="63"/>
      <c r="N241" s="64"/>
      <c r="O241" s="69"/>
      <c r="P241" s="64"/>
      <c r="Q241" s="59"/>
      <c r="R241" s="60"/>
      <c r="S241" s="64"/>
      <c r="T241" s="59"/>
      <c r="U241" s="60"/>
      <c r="V241" s="59"/>
      <c r="W241" s="60"/>
      <c r="X241" s="59"/>
      <c r="Y241" s="60"/>
      <c r="Z241" s="69"/>
      <c r="AA241" s="66"/>
      <c r="AB241" s="63"/>
      <c r="AC241" s="64"/>
      <c r="AD241" s="69"/>
      <c r="AE241" s="64"/>
      <c r="AF241" s="69"/>
      <c r="AG241" s="64"/>
      <c r="AH241" s="59"/>
      <c r="AI241" s="60"/>
      <c r="AJ241" s="64">
        <v>334.73050000000001</v>
      </c>
      <c r="AK241" s="64"/>
      <c r="AL241" s="59"/>
      <c r="AM241" s="60"/>
      <c r="AN241" s="59"/>
      <c r="AO241" s="60"/>
      <c r="AP241" s="59"/>
      <c r="AQ241" s="60"/>
      <c r="AR241" s="69"/>
      <c r="AS241" s="64"/>
      <c r="AT241" s="60"/>
      <c r="AU241" s="64"/>
      <c r="AV241" s="64"/>
      <c r="AW241" s="64"/>
      <c r="AX241" s="64"/>
      <c r="AY241" s="64"/>
      <c r="AZ241" s="64"/>
      <c r="BA241" s="64"/>
      <c r="BB241" s="64"/>
      <c r="BC241" s="69"/>
      <c r="BD241" s="60"/>
      <c r="BE241" s="59"/>
      <c r="BF241" s="60"/>
      <c r="BG241" s="60"/>
      <c r="BH241" s="69"/>
      <c r="BI241" s="64"/>
      <c r="BJ241" s="64"/>
      <c r="BK241" s="64"/>
      <c r="BL241" s="69"/>
      <c r="BM241" s="64"/>
      <c r="BN241" s="64"/>
      <c r="BO241" s="64"/>
      <c r="BP241" s="64"/>
      <c r="BQ241" s="64"/>
      <c r="BR241" s="64"/>
      <c r="BS241" s="69"/>
      <c r="BT241" s="64"/>
      <c r="BU241" s="70"/>
      <c r="BV241" s="66"/>
      <c r="BW241" s="64"/>
      <c r="BX241" s="66"/>
      <c r="BY241" s="66"/>
      <c r="BZ241" s="64"/>
      <c r="CA241" s="64"/>
      <c r="CB241" s="60"/>
      <c r="CC241" s="60"/>
      <c r="CD241" s="64"/>
      <c r="CE241" s="64"/>
      <c r="CF241" s="69"/>
      <c r="CG241" s="64"/>
    </row>
    <row r="242" spans="1:263" ht="46.5" outlineLevel="1" x14ac:dyDescent="0.35">
      <c r="A242" s="84" t="s">
        <v>422</v>
      </c>
      <c r="B242" s="54" t="s">
        <v>430</v>
      </c>
      <c r="C242" s="55" t="s">
        <v>71</v>
      </c>
      <c r="D242" s="77">
        <v>241301278651</v>
      </c>
      <c r="E242" s="57" t="s">
        <v>65</v>
      </c>
      <c r="F242" s="86">
        <f t="shared" si="52"/>
        <v>118.70147</v>
      </c>
      <c r="G242" s="59">
        <f t="shared" si="42"/>
        <v>23.282689999999999</v>
      </c>
      <c r="H242" s="60">
        <f t="shared" si="43"/>
        <v>95.418779999999998</v>
      </c>
      <c r="I242" s="61"/>
      <c r="J242" s="60"/>
      <c r="K242" s="69"/>
      <c r="L242" s="64"/>
      <c r="M242" s="63"/>
      <c r="N242" s="64"/>
      <c r="O242" s="69">
        <v>23.282689999999999</v>
      </c>
      <c r="P242" s="64">
        <v>44.513979999999997</v>
      </c>
      <c r="Q242" s="59"/>
      <c r="R242" s="60"/>
      <c r="S242" s="64">
        <v>50.904800000000002</v>
      </c>
      <c r="T242" s="59"/>
      <c r="U242" s="60"/>
      <c r="V242" s="59"/>
      <c r="W242" s="60"/>
      <c r="X242" s="59"/>
      <c r="Y242" s="60"/>
      <c r="Z242" s="69"/>
      <c r="AA242" s="66"/>
      <c r="AB242" s="63"/>
      <c r="AC242" s="64"/>
      <c r="AD242" s="69"/>
      <c r="AE242" s="64"/>
      <c r="AF242" s="69"/>
      <c r="AG242" s="64"/>
      <c r="AH242" s="59"/>
      <c r="AI242" s="60"/>
      <c r="AJ242" s="64"/>
      <c r="AK242" s="64"/>
      <c r="AL242" s="59"/>
      <c r="AM242" s="60"/>
      <c r="AN242" s="59"/>
      <c r="AO242" s="60"/>
      <c r="AP242" s="59"/>
      <c r="AQ242" s="60"/>
      <c r="AR242" s="69"/>
      <c r="AS242" s="64"/>
      <c r="AT242" s="60"/>
      <c r="AU242" s="64"/>
      <c r="AV242" s="64"/>
      <c r="AW242" s="64"/>
      <c r="AX242" s="64"/>
      <c r="AY242" s="64"/>
      <c r="AZ242" s="64"/>
      <c r="BA242" s="64"/>
      <c r="BB242" s="64"/>
      <c r="BC242" s="69"/>
      <c r="BD242" s="60"/>
      <c r="BE242" s="59"/>
      <c r="BF242" s="60"/>
      <c r="BG242" s="60"/>
      <c r="BH242" s="69"/>
      <c r="BI242" s="64"/>
      <c r="BJ242" s="64"/>
      <c r="BK242" s="64"/>
      <c r="BL242" s="69"/>
      <c r="BM242" s="64"/>
      <c r="BN242" s="64"/>
      <c r="BO242" s="64"/>
      <c r="BP242" s="64"/>
      <c r="BQ242" s="64"/>
      <c r="BR242" s="64"/>
      <c r="BS242" s="69"/>
      <c r="BT242" s="64"/>
      <c r="BU242" s="70"/>
      <c r="BV242" s="66"/>
      <c r="BW242" s="64"/>
      <c r="BX242" s="66"/>
      <c r="BY242" s="66"/>
      <c r="BZ242" s="64"/>
      <c r="CA242" s="64"/>
      <c r="CB242" s="60"/>
      <c r="CC242" s="60"/>
      <c r="CD242" s="64"/>
      <c r="CE242" s="64"/>
      <c r="CF242" s="69"/>
      <c r="CG242" s="64"/>
    </row>
    <row r="243" spans="1:263" ht="46.5" outlineLevel="1" x14ac:dyDescent="0.35">
      <c r="A243" s="84" t="s">
        <v>422</v>
      </c>
      <c r="B243" s="54" t="s">
        <v>436</v>
      </c>
      <c r="C243" s="55" t="s">
        <v>130</v>
      </c>
      <c r="D243" s="77">
        <v>241300874299</v>
      </c>
      <c r="E243" s="57" t="s">
        <v>65</v>
      </c>
      <c r="F243" s="86">
        <f t="shared" si="52"/>
        <v>1350</v>
      </c>
      <c r="G243" s="59">
        <f t="shared" si="42"/>
        <v>0</v>
      </c>
      <c r="H243" s="60">
        <f t="shared" si="43"/>
        <v>1350</v>
      </c>
      <c r="I243" s="61"/>
      <c r="J243" s="60"/>
      <c r="K243" s="69"/>
      <c r="L243" s="64"/>
      <c r="M243" s="63"/>
      <c r="N243" s="64"/>
      <c r="O243" s="69"/>
      <c r="P243" s="64"/>
      <c r="Q243" s="59"/>
      <c r="R243" s="60"/>
      <c r="S243" s="64"/>
      <c r="T243" s="59"/>
      <c r="U243" s="60"/>
      <c r="V243" s="59"/>
      <c r="W243" s="60"/>
      <c r="X243" s="59"/>
      <c r="Y243" s="60"/>
      <c r="Z243" s="69"/>
      <c r="AA243" s="66"/>
      <c r="AB243" s="63"/>
      <c r="AC243" s="64"/>
      <c r="AD243" s="69"/>
      <c r="AE243" s="64"/>
      <c r="AF243" s="69"/>
      <c r="AG243" s="64"/>
      <c r="AH243" s="69"/>
      <c r="AI243" s="73"/>
      <c r="AJ243" s="64"/>
      <c r="AK243" s="64"/>
      <c r="AL243" s="59"/>
      <c r="AM243" s="60"/>
      <c r="AN243" s="59"/>
      <c r="AO243" s="60"/>
      <c r="AP243" s="59"/>
      <c r="AQ243" s="60"/>
      <c r="AR243" s="69"/>
      <c r="AS243" s="64"/>
      <c r="AT243" s="60"/>
      <c r="AU243" s="64"/>
      <c r="AV243" s="64"/>
      <c r="AW243" s="64"/>
      <c r="AX243" s="64"/>
      <c r="AY243" s="64"/>
      <c r="AZ243" s="64">
        <v>1350</v>
      </c>
      <c r="BA243" s="64"/>
      <c r="BB243" s="64"/>
      <c r="BC243" s="69"/>
      <c r="BD243" s="60"/>
      <c r="BE243" s="59"/>
      <c r="BF243" s="60"/>
      <c r="BG243" s="60"/>
      <c r="BH243" s="69"/>
      <c r="BI243" s="64"/>
      <c r="BJ243" s="64"/>
      <c r="BK243" s="64"/>
      <c r="BL243" s="69"/>
      <c r="BM243" s="64"/>
      <c r="BN243" s="64"/>
      <c r="BO243" s="64"/>
      <c r="BP243" s="64"/>
      <c r="BQ243" s="64"/>
      <c r="BR243" s="64"/>
      <c r="BS243" s="69"/>
      <c r="BT243" s="64"/>
      <c r="BU243" s="70"/>
      <c r="BV243" s="66"/>
      <c r="BW243" s="64"/>
      <c r="BX243" s="66"/>
      <c r="BY243" s="66"/>
      <c r="BZ243" s="64"/>
      <c r="CA243" s="64"/>
      <c r="CB243" s="60"/>
      <c r="CC243" s="60"/>
      <c r="CD243" s="64"/>
      <c r="CE243" s="64"/>
      <c r="CF243" s="69"/>
      <c r="CG243" s="64"/>
    </row>
    <row r="244" spans="1:263" outlineLevel="1" x14ac:dyDescent="0.35">
      <c r="A244" s="84" t="s">
        <v>422</v>
      </c>
      <c r="B244" s="54" t="s">
        <v>434</v>
      </c>
      <c r="C244" s="55" t="s">
        <v>113</v>
      </c>
      <c r="D244" s="77" t="s">
        <v>435</v>
      </c>
      <c r="E244" s="57" t="s">
        <v>65</v>
      </c>
      <c r="F244" s="86">
        <f t="shared" si="52"/>
        <v>11320.494069999999</v>
      </c>
      <c r="G244" s="59">
        <f t="shared" si="42"/>
        <v>1474.1613399999999</v>
      </c>
      <c r="H244" s="60">
        <f t="shared" si="43"/>
        <v>9846.3327299999983</v>
      </c>
      <c r="I244" s="61"/>
      <c r="J244" s="60"/>
      <c r="K244" s="69"/>
      <c r="L244" s="64"/>
      <c r="M244" s="63">
        <v>148.17361</v>
      </c>
      <c r="N244" s="64">
        <v>60.521619999999999</v>
      </c>
      <c r="O244" s="69"/>
      <c r="P244" s="64"/>
      <c r="Q244" s="59"/>
      <c r="R244" s="60"/>
      <c r="S244" s="64">
        <f>2071.97342+880.86269</f>
        <v>2952.8361099999997</v>
      </c>
      <c r="T244" s="59"/>
      <c r="U244" s="60"/>
      <c r="V244" s="59"/>
      <c r="W244" s="60"/>
      <c r="X244" s="59"/>
      <c r="Y244" s="60"/>
      <c r="Z244" s="69"/>
      <c r="AA244" s="66"/>
      <c r="AB244" s="63"/>
      <c r="AC244" s="64"/>
      <c r="AD244" s="69"/>
      <c r="AE244" s="64"/>
      <c r="AF244" s="69">
        <v>136.72479000000001</v>
      </c>
      <c r="AG244" s="64">
        <v>55.845329999999997</v>
      </c>
      <c r="AH244" s="69">
        <v>1189.2629399999998</v>
      </c>
      <c r="AI244" s="73">
        <v>485.75528000000003</v>
      </c>
      <c r="AJ244" s="64">
        <v>6132.3365599999997</v>
      </c>
      <c r="AK244" s="64"/>
      <c r="AL244" s="59"/>
      <c r="AM244" s="60"/>
      <c r="AN244" s="59"/>
      <c r="AO244" s="60"/>
      <c r="AP244" s="59"/>
      <c r="AQ244" s="60"/>
      <c r="AR244" s="69"/>
      <c r="AS244" s="64"/>
      <c r="AT244" s="60"/>
      <c r="AU244" s="64"/>
      <c r="AV244" s="64"/>
      <c r="AW244" s="64"/>
      <c r="AX244" s="64"/>
      <c r="AY244" s="64"/>
      <c r="AZ244" s="64"/>
      <c r="BA244" s="64"/>
      <c r="BB244" s="64"/>
      <c r="BC244" s="69"/>
      <c r="BD244" s="60"/>
      <c r="BE244" s="59"/>
      <c r="BF244" s="60"/>
      <c r="BG244" s="60"/>
      <c r="BH244" s="69"/>
      <c r="BI244" s="64"/>
      <c r="BJ244" s="64"/>
      <c r="BK244" s="64">
        <v>143.61407</v>
      </c>
      <c r="BL244" s="69"/>
      <c r="BM244" s="64"/>
      <c r="BN244" s="64"/>
      <c r="BO244" s="64"/>
      <c r="BP244" s="64"/>
      <c r="BQ244" s="64"/>
      <c r="BR244" s="64">
        <v>15.42376</v>
      </c>
      <c r="BS244" s="69"/>
      <c r="BT244" s="64"/>
      <c r="BU244" s="70"/>
      <c r="BV244" s="66"/>
      <c r="BW244" s="64"/>
      <c r="BX244" s="66"/>
      <c r="BY244" s="66"/>
      <c r="BZ244" s="64"/>
      <c r="CA244" s="64"/>
      <c r="CB244" s="60"/>
      <c r="CC244" s="60"/>
      <c r="CD244" s="64"/>
      <c r="CE244" s="64"/>
      <c r="CF244" s="69"/>
      <c r="CG244" s="64"/>
    </row>
    <row r="245" spans="1:263" s="78" customFormat="1" ht="22.5" x14ac:dyDescent="0.3">
      <c r="A245" s="105" t="s">
        <v>437</v>
      </c>
      <c r="B245" s="96"/>
      <c r="C245" s="97" t="s">
        <v>133</v>
      </c>
      <c r="D245" s="98"/>
      <c r="E245" s="98"/>
      <c r="F245" s="108">
        <f t="shared" ref="F245:AK245" si="53">SUBTOTAL(9,F232:F244)</f>
        <v>32333.382810000003</v>
      </c>
      <c r="G245" s="108">
        <f t="shared" si="53"/>
        <v>6844.4222799999989</v>
      </c>
      <c r="H245" s="108">
        <f t="shared" si="53"/>
        <v>25488.960529999997</v>
      </c>
      <c r="I245" s="108">
        <f t="shared" si="53"/>
        <v>559.87760000000003</v>
      </c>
      <c r="J245" s="108">
        <f t="shared" si="53"/>
        <v>228.6824</v>
      </c>
      <c r="K245" s="108">
        <f t="shared" si="53"/>
        <v>96.537990000000008</v>
      </c>
      <c r="L245" s="108">
        <f t="shared" si="53"/>
        <v>39.431010000000001</v>
      </c>
      <c r="M245" s="108">
        <f t="shared" si="53"/>
        <v>148.17361</v>
      </c>
      <c r="N245" s="108">
        <f t="shared" si="53"/>
        <v>60.521619999999999</v>
      </c>
      <c r="O245" s="108">
        <f t="shared" si="53"/>
        <v>170.54096000000001</v>
      </c>
      <c r="P245" s="108">
        <f t="shared" si="53"/>
        <v>326.05570999999998</v>
      </c>
      <c r="Q245" s="108">
        <f t="shared" si="53"/>
        <v>0</v>
      </c>
      <c r="R245" s="108">
        <f t="shared" si="53"/>
        <v>0</v>
      </c>
      <c r="S245" s="108">
        <f t="shared" si="53"/>
        <v>3998.4880599999997</v>
      </c>
      <c r="T245" s="108">
        <f t="shared" si="53"/>
        <v>0</v>
      </c>
      <c r="U245" s="108">
        <f t="shared" si="53"/>
        <v>0</v>
      </c>
      <c r="V245" s="108">
        <f t="shared" si="53"/>
        <v>0</v>
      </c>
      <c r="W245" s="108">
        <f t="shared" si="53"/>
        <v>0</v>
      </c>
      <c r="X245" s="108">
        <f t="shared" si="53"/>
        <v>0</v>
      </c>
      <c r="Y245" s="108">
        <f t="shared" si="53"/>
        <v>0</v>
      </c>
      <c r="Z245" s="108">
        <f t="shared" si="53"/>
        <v>0</v>
      </c>
      <c r="AA245" s="108">
        <f t="shared" si="53"/>
        <v>0</v>
      </c>
      <c r="AB245" s="108">
        <f t="shared" si="53"/>
        <v>89.47439</v>
      </c>
      <c r="AC245" s="108">
        <f t="shared" si="53"/>
        <v>171.06528</v>
      </c>
      <c r="AD245" s="108">
        <f t="shared" si="53"/>
        <v>0</v>
      </c>
      <c r="AE245" s="108">
        <f t="shared" si="53"/>
        <v>0</v>
      </c>
      <c r="AF245" s="108">
        <f t="shared" si="53"/>
        <v>136.72479000000001</v>
      </c>
      <c r="AG245" s="108">
        <f t="shared" si="53"/>
        <v>55.845329999999997</v>
      </c>
      <c r="AH245" s="108">
        <f t="shared" si="53"/>
        <v>1189.2629399999998</v>
      </c>
      <c r="AI245" s="108">
        <f t="shared" si="53"/>
        <v>485.75528000000003</v>
      </c>
      <c r="AJ245" s="108">
        <f t="shared" si="53"/>
        <v>11155.99352</v>
      </c>
      <c r="AK245" s="108">
        <f t="shared" si="53"/>
        <v>0</v>
      </c>
      <c r="AL245" s="108">
        <f t="shared" ref="AL245:BQ245" si="54">SUBTOTAL(9,AL232:AL244)</f>
        <v>4453.83</v>
      </c>
      <c r="AM245" s="108">
        <f t="shared" si="54"/>
        <v>1819.17</v>
      </c>
      <c r="AN245" s="108">
        <f t="shared" si="54"/>
        <v>0</v>
      </c>
      <c r="AO245" s="108">
        <f t="shared" si="54"/>
        <v>0</v>
      </c>
      <c r="AP245" s="108">
        <f t="shared" si="54"/>
        <v>0</v>
      </c>
      <c r="AQ245" s="108">
        <f t="shared" si="54"/>
        <v>0</v>
      </c>
      <c r="AR245" s="108">
        <f t="shared" si="54"/>
        <v>0</v>
      </c>
      <c r="AS245" s="108">
        <f t="shared" si="54"/>
        <v>0</v>
      </c>
      <c r="AT245" s="108">
        <f t="shared" si="54"/>
        <v>0</v>
      </c>
      <c r="AU245" s="108">
        <f t="shared" si="54"/>
        <v>0</v>
      </c>
      <c r="AV245" s="108">
        <f t="shared" si="54"/>
        <v>0</v>
      </c>
      <c r="AW245" s="108">
        <f t="shared" si="54"/>
        <v>0</v>
      </c>
      <c r="AX245" s="108">
        <f t="shared" si="54"/>
        <v>0</v>
      </c>
      <c r="AY245" s="108">
        <f t="shared" si="54"/>
        <v>0</v>
      </c>
      <c r="AZ245" s="108">
        <f t="shared" si="54"/>
        <v>1350</v>
      </c>
      <c r="BA245" s="108">
        <f t="shared" si="54"/>
        <v>3650</v>
      </c>
      <c r="BB245" s="108">
        <f t="shared" si="54"/>
        <v>0</v>
      </c>
      <c r="BC245" s="108">
        <f t="shared" si="54"/>
        <v>0</v>
      </c>
      <c r="BD245" s="108">
        <f t="shared" si="54"/>
        <v>0</v>
      </c>
      <c r="BE245" s="108">
        <f t="shared" si="54"/>
        <v>0</v>
      </c>
      <c r="BF245" s="108">
        <f t="shared" si="54"/>
        <v>0</v>
      </c>
      <c r="BG245" s="108">
        <f t="shared" si="54"/>
        <v>0</v>
      </c>
      <c r="BH245" s="108">
        <f t="shared" si="54"/>
        <v>0</v>
      </c>
      <c r="BI245" s="108">
        <f t="shared" si="54"/>
        <v>0</v>
      </c>
      <c r="BJ245" s="108">
        <f t="shared" si="54"/>
        <v>0</v>
      </c>
      <c r="BK245" s="108">
        <f t="shared" si="54"/>
        <v>143.61407</v>
      </c>
      <c r="BL245" s="108">
        <f>SUBTOTAL(9,BL232:BL244)</f>
        <v>0</v>
      </c>
      <c r="BM245" s="108">
        <f>SUBTOTAL(9,BM232:BM244)</f>
        <v>0</v>
      </c>
      <c r="BN245" s="108">
        <f t="shared" si="54"/>
        <v>0</v>
      </c>
      <c r="BO245" s="108">
        <f t="shared" si="54"/>
        <v>0</v>
      </c>
      <c r="BP245" s="108">
        <f t="shared" si="54"/>
        <v>0</v>
      </c>
      <c r="BQ245" s="108">
        <f t="shared" si="54"/>
        <v>1445.35</v>
      </c>
      <c r="BR245" s="108">
        <f t="shared" ref="BR245:CG245" si="55">SUBTOTAL(9,BR232:BR244)</f>
        <v>15.42376</v>
      </c>
      <c r="BS245" s="108">
        <f t="shared" si="55"/>
        <v>0</v>
      </c>
      <c r="BT245" s="108">
        <f t="shared" si="55"/>
        <v>0</v>
      </c>
      <c r="BU245" s="108">
        <f t="shared" si="55"/>
        <v>0</v>
      </c>
      <c r="BV245" s="108">
        <f t="shared" si="55"/>
        <v>0</v>
      </c>
      <c r="BW245" s="108">
        <f t="shared" si="55"/>
        <v>0</v>
      </c>
      <c r="BX245" s="108">
        <f t="shared" si="55"/>
        <v>0</v>
      </c>
      <c r="BY245" s="108">
        <f t="shared" si="55"/>
        <v>0</v>
      </c>
      <c r="BZ245" s="108">
        <f t="shared" si="55"/>
        <v>0</v>
      </c>
      <c r="CA245" s="108">
        <f t="shared" si="55"/>
        <v>0</v>
      </c>
      <c r="CB245" s="108">
        <f t="shared" si="55"/>
        <v>0</v>
      </c>
      <c r="CC245" s="108">
        <f t="shared" si="55"/>
        <v>0</v>
      </c>
      <c r="CD245" s="108">
        <f t="shared" si="55"/>
        <v>543.56448999999998</v>
      </c>
      <c r="CE245" s="108">
        <f t="shared" si="55"/>
        <v>0</v>
      </c>
      <c r="CF245" s="108">
        <f t="shared" si="55"/>
        <v>0</v>
      </c>
      <c r="CG245" s="108">
        <f t="shared" si="55"/>
        <v>0</v>
      </c>
    </row>
    <row r="246" spans="1:263" ht="69.75" outlineLevel="1" x14ac:dyDescent="0.35">
      <c r="A246" s="84" t="s">
        <v>438</v>
      </c>
      <c r="B246" s="54" t="s">
        <v>457</v>
      </c>
      <c r="C246" s="55" t="s">
        <v>140</v>
      </c>
      <c r="D246" s="77">
        <v>242200296864</v>
      </c>
      <c r="E246" s="57" t="s">
        <v>65</v>
      </c>
      <c r="F246" s="86">
        <f t="shared" ref="F246:F270" si="56">G246+H246</f>
        <v>4850</v>
      </c>
      <c r="G246" s="59">
        <f t="shared" si="42"/>
        <v>0</v>
      </c>
      <c r="H246" s="60">
        <f t="shared" si="43"/>
        <v>4850</v>
      </c>
      <c r="I246" s="61"/>
      <c r="J246" s="60"/>
      <c r="K246" s="69"/>
      <c r="L246" s="64"/>
      <c r="M246" s="63"/>
      <c r="N246" s="64"/>
      <c r="O246" s="69"/>
      <c r="P246" s="64"/>
      <c r="Q246" s="59"/>
      <c r="R246" s="60"/>
      <c r="S246" s="64"/>
      <c r="T246" s="59"/>
      <c r="U246" s="60"/>
      <c r="V246" s="59"/>
      <c r="W246" s="60"/>
      <c r="X246" s="59"/>
      <c r="Y246" s="60"/>
      <c r="Z246" s="69"/>
      <c r="AA246" s="66"/>
      <c r="AB246" s="63"/>
      <c r="AC246" s="64"/>
      <c r="AD246" s="69"/>
      <c r="AE246" s="64"/>
      <c r="AF246" s="69"/>
      <c r="AG246" s="64"/>
      <c r="AH246" s="59"/>
      <c r="AI246" s="60"/>
      <c r="AJ246" s="64"/>
      <c r="AK246" s="64"/>
      <c r="AL246" s="59"/>
      <c r="AM246" s="60"/>
      <c r="AN246" s="59"/>
      <c r="AO246" s="60"/>
      <c r="AP246" s="59"/>
      <c r="AQ246" s="60"/>
      <c r="AR246" s="69"/>
      <c r="AS246" s="64"/>
      <c r="AT246" s="60"/>
      <c r="AU246" s="64"/>
      <c r="AV246" s="64"/>
      <c r="AW246" s="64"/>
      <c r="AX246" s="64"/>
      <c r="AY246" s="64"/>
      <c r="AZ246" s="64"/>
      <c r="BA246" s="64">
        <v>4850</v>
      </c>
      <c r="BB246" s="64"/>
      <c r="BC246" s="69"/>
      <c r="BD246" s="60"/>
      <c r="BE246" s="59"/>
      <c r="BF246" s="60"/>
      <c r="BG246" s="60"/>
      <c r="BH246" s="69"/>
      <c r="BI246" s="64"/>
      <c r="BJ246" s="64"/>
      <c r="BK246" s="64"/>
      <c r="BL246" s="69"/>
      <c r="BM246" s="64"/>
      <c r="BN246" s="64"/>
      <c r="BO246" s="64"/>
      <c r="BP246" s="64"/>
      <c r="BQ246" s="64"/>
      <c r="BR246" s="64"/>
      <c r="BS246" s="69"/>
      <c r="BT246" s="64"/>
      <c r="BU246" s="70"/>
      <c r="BV246" s="66"/>
      <c r="BW246" s="64"/>
      <c r="BX246" s="66"/>
      <c r="BY246" s="66"/>
      <c r="BZ246" s="64"/>
      <c r="CA246" s="64"/>
      <c r="CB246" s="60"/>
      <c r="CC246" s="60"/>
      <c r="CD246" s="64"/>
      <c r="CE246" s="64"/>
      <c r="CF246" s="69"/>
      <c r="CG246" s="64"/>
    </row>
    <row r="247" spans="1:263" ht="69.75" outlineLevel="1" x14ac:dyDescent="0.35">
      <c r="A247" s="84" t="s">
        <v>438</v>
      </c>
      <c r="B247" s="54" t="s">
        <v>446</v>
      </c>
      <c r="C247" s="119" t="s">
        <v>140</v>
      </c>
      <c r="D247" s="77">
        <v>241400751332</v>
      </c>
      <c r="E247" s="57" t="s">
        <v>65</v>
      </c>
      <c r="F247" s="86">
        <f t="shared" si="56"/>
        <v>971.99457999999993</v>
      </c>
      <c r="G247" s="59">
        <f t="shared" si="42"/>
        <v>264.50126999999998</v>
      </c>
      <c r="H247" s="60">
        <f t="shared" si="43"/>
        <v>707.49330999999995</v>
      </c>
      <c r="I247" s="61">
        <v>167.96328</v>
      </c>
      <c r="J247" s="60">
        <v>68.60472</v>
      </c>
      <c r="K247" s="69">
        <v>96.537989999999994</v>
      </c>
      <c r="L247" s="64">
        <v>39.431010000000001</v>
      </c>
      <c r="M247" s="63"/>
      <c r="N247" s="64"/>
      <c r="O247" s="69"/>
      <c r="P247" s="64"/>
      <c r="Q247" s="59"/>
      <c r="R247" s="60"/>
      <c r="S247" s="64">
        <v>375.32663000000002</v>
      </c>
      <c r="T247" s="59"/>
      <c r="U247" s="60"/>
      <c r="V247" s="59"/>
      <c r="W247" s="60"/>
      <c r="X247" s="59"/>
      <c r="Y247" s="60"/>
      <c r="Z247" s="69"/>
      <c r="AA247" s="66"/>
      <c r="AB247" s="63"/>
      <c r="AC247" s="64"/>
      <c r="AD247" s="69"/>
      <c r="AE247" s="64"/>
      <c r="AF247" s="69"/>
      <c r="AG247" s="64"/>
      <c r="AH247" s="59"/>
      <c r="AI247" s="60"/>
      <c r="AJ247" s="64">
        <v>197.4872</v>
      </c>
      <c r="AK247" s="64"/>
      <c r="AL247" s="59"/>
      <c r="AM247" s="60"/>
      <c r="AN247" s="59"/>
      <c r="AO247" s="60"/>
      <c r="AP247" s="59"/>
      <c r="AQ247" s="60"/>
      <c r="AR247" s="69"/>
      <c r="AS247" s="64"/>
      <c r="AT247" s="60"/>
      <c r="AU247" s="64"/>
      <c r="AV247" s="64"/>
      <c r="AW247" s="64"/>
      <c r="AX247" s="64"/>
      <c r="AY247" s="64"/>
      <c r="AZ247" s="64"/>
      <c r="BA247" s="64"/>
      <c r="BB247" s="64"/>
      <c r="BC247" s="69"/>
      <c r="BD247" s="60"/>
      <c r="BE247" s="59"/>
      <c r="BF247" s="60"/>
      <c r="BG247" s="60"/>
      <c r="BH247" s="69"/>
      <c r="BI247" s="64"/>
      <c r="BJ247" s="64"/>
      <c r="BK247" s="64"/>
      <c r="BL247" s="69"/>
      <c r="BM247" s="64"/>
      <c r="BN247" s="64"/>
      <c r="BO247" s="64"/>
      <c r="BP247" s="64"/>
      <c r="BQ247" s="64"/>
      <c r="BR247" s="64"/>
      <c r="BS247" s="69"/>
      <c r="BT247" s="64"/>
      <c r="BU247" s="70"/>
      <c r="BV247" s="66"/>
      <c r="BW247" s="64"/>
      <c r="BX247" s="66"/>
      <c r="BY247" s="66"/>
      <c r="BZ247" s="64"/>
      <c r="CA247" s="64"/>
      <c r="CB247" s="60"/>
      <c r="CC247" s="60"/>
      <c r="CD247" s="64">
        <v>26.643750000000001</v>
      </c>
      <c r="CE247" s="64"/>
      <c r="CF247" s="69"/>
      <c r="CG247" s="64"/>
    </row>
    <row r="248" spans="1:263" ht="93" outlineLevel="1" x14ac:dyDescent="0.35">
      <c r="A248" s="84" t="s">
        <v>438</v>
      </c>
      <c r="B248" s="110" t="s">
        <v>447</v>
      </c>
      <c r="C248" s="119" t="s">
        <v>140</v>
      </c>
      <c r="D248" s="77">
        <v>241401352620</v>
      </c>
      <c r="E248" s="57" t="s">
        <v>65</v>
      </c>
      <c r="F248" s="86">
        <f t="shared" si="56"/>
        <v>2750</v>
      </c>
      <c r="G248" s="59">
        <f t="shared" si="42"/>
        <v>1788.1926000000001</v>
      </c>
      <c r="H248" s="60">
        <f t="shared" si="43"/>
        <v>961.80740000000003</v>
      </c>
      <c r="I248" s="61"/>
      <c r="J248" s="60"/>
      <c r="K248" s="69"/>
      <c r="L248" s="64"/>
      <c r="M248" s="63"/>
      <c r="N248" s="64"/>
      <c r="O248" s="69"/>
      <c r="P248" s="64"/>
      <c r="Q248" s="59"/>
      <c r="R248" s="60"/>
      <c r="S248" s="64"/>
      <c r="T248" s="59"/>
      <c r="U248" s="60"/>
      <c r="V248" s="59"/>
      <c r="W248" s="60"/>
      <c r="X248" s="59"/>
      <c r="Y248" s="60"/>
      <c r="Z248" s="69"/>
      <c r="AA248" s="66"/>
      <c r="AB248" s="63"/>
      <c r="AC248" s="64"/>
      <c r="AD248" s="69"/>
      <c r="AE248" s="64"/>
      <c r="AF248" s="69"/>
      <c r="AG248" s="64"/>
      <c r="AH248" s="59"/>
      <c r="AI248" s="60"/>
      <c r="AJ248" s="64"/>
      <c r="AK248" s="64"/>
      <c r="AL248" s="59"/>
      <c r="AM248" s="60"/>
      <c r="AN248" s="59"/>
      <c r="AO248" s="60"/>
      <c r="AP248" s="59">
        <f>1788192.6/1000</f>
        <v>1788.1926000000001</v>
      </c>
      <c r="AQ248" s="60">
        <f>961807.4/1000</f>
        <v>961.80740000000003</v>
      </c>
      <c r="AR248" s="69"/>
      <c r="AS248" s="64"/>
      <c r="AT248" s="60"/>
      <c r="AU248" s="64"/>
      <c r="AV248" s="64"/>
      <c r="AW248" s="64"/>
      <c r="AX248" s="64"/>
      <c r="AY248" s="64"/>
      <c r="AZ248" s="64"/>
      <c r="BA248" s="64"/>
      <c r="BB248" s="64"/>
      <c r="BC248" s="69"/>
      <c r="BD248" s="60"/>
      <c r="BE248" s="59"/>
      <c r="BF248" s="60"/>
      <c r="BG248" s="60"/>
      <c r="BH248" s="69"/>
      <c r="BI248" s="64"/>
      <c r="BJ248" s="64"/>
      <c r="BK248" s="64"/>
      <c r="BL248" s="69"/>
      <c r="BM248" s="64"/>
      <c r="BN248" s="64"/>
      <c r="BO248" s="64"/>
      <c r="BP248" s="64"/>
      <c r="BQ248" s="64"/>
      <c r="BR248" s="64"/>
      <c r="BS248" s="69"/>
      <c r="BT248" s="64"/>
      <c r="BU248" s="70"/>
      <c r="BV248" s="66"/>
      <c r="BW248" s="64"/>
      <c r="BX248" s="66"/>
      <c r="BY248" s="66"/>
      <c r="BZ248" s="64"/>
      <c r="CA248" s="64"/>
      <c r="CB248" s="60"/>
      <c r="CC248" s="60"/>
      <c r="CD248" s="64"/>
      <c r="CE248" s="64"/>
      <c r="CF248" s="69"/>
      <c r="CG248" s="64"/>
    </row>
    <row r="249" spans="1:263" ht="46.5" outlineLevel="1" x14ac:dyDescent="0.35">
      <c r="A249" s="84" t="s">
        <v>438</v>
      </c>
      <c r="B249" s="110" t="s">
        <v>439</v>
      </c>
      <c r="C249" s="55" t="s">
        <v>71</v>
      </c>
      <c r="D249" s="77">
        <v>241400016600</v>
      </c>
      <c r="E249" s="57" t="s">
        <v>65</v>
      </c>
      <c r="F249" s="86">
        <f t="shared" si="56"/>
        <v>445.99797999999998</v>
      </c>
      <c r="G249" s="59">
        <f t="shared" si="42"/>
        <v>0</v>
      </c>
      <c r="H249" s="60">
        <f t="shared" si="43"/>
        <v>445.99797999999998</v>
      </c>
      <c r="I249" s="61"/>
      <c r="J249" s="60"/>
      <c r="K249" s="69"/>
      <c r="L249" s="116"/>
      <c r="M249" s="117"/>
      <c r="N249" s="116"/>
      <c r="O249" s="69"/>
      <c r="P249" s="116"/>
      <c r="Q249" s="59"/>
      <c r="R249" s="116"/>
      <c r="S249" s="116"/>
      <c r="T249" s="59"/>
      <c r="U249" s="60"/>
      <c r="V249" s="59"/>
      <c r="W249" s="60"/>
      <c r="X249" s="59"/>
      <c r="Y249" s="60"/>
      <c r="Z249" s="69"/>
      <c r="AA249" s="66"/>
      <c r="AB249" s="63"/>
      <c r="AC249" s="64"/>
      <c r="AD249" s="118"/>
      <c r="AE249" s="116"/>
      <c r="AF249" s="118"/>
      <c r="AG249" s="116"/>
      <c r="AH249" s="59"/>
      <c r="AI249" s="60"/>
      <c r="AJ249" s="64">
        <v>160.99798000000001</v>
      </c>
      <c r="AK249" s="64"/>
      <c r="AL249" s="59"/>
      <c r="AM249" s="60"/>
      <c r="AN249" s="59"/>
      <c r="AO249" s="60"/>
      <c r="AP249" s="59"/>
      <c r="AQ249" s="60"/>
      <c r="AR249" s="69"/>
      <c r="AS249" s="64"/>
      <c r="AT249" s="60"/>
      <c r="AU249" s="116"/>
      <c r="AV249" s="116"/>
      <c r="AW249" s="64"/>
      <c r="AX249" s="64"/>
      <c r="AY249" s="64"/>
      <c r="AZ249" s="64"/>
      <c r="BA249" s="64"/>
      <c r="BB249" s="64"/>
      <c r="BC249" s="69"/>
      <c r="BD249" s="60"/>
      <c r="BE249" s="59"/>
      <c r="BF249" s="60"/>
      <c r="BG249" s="60"/>
      <c r="BH249" s="69"/>
      <c r="BI249" s="64"/>
      <c r="BJ249" s="64"/>
      <c r="BK249" s="64"/>
      <c r="BL249" s="69"/>
      <c r="BM249" s="64"/>
      <c r="BN249" s="64"/>
      <c r="BO249" s="64"/>
      <c r="BP249" s="64"/>
      <c r="BQ249" s="60">
        <v>285</v>
      </c>
      <c r="BR249" s="64"/>
      <c r="BS249" s="69"/>
      <c r="BT249" s="64"/>
      <c r="BU249" s="70"/>
      <c r="BV249" s="66"/>
      <c r="BW249" s="64"/>
      <c r="BX249" s="66"/>
      <c r="BY249" s="66"/>
      <c r="BZ249" s="116"/>
      <c r="CA249" s="64"/>
      <c r="CB249" s="60"/>
      <c r="CC249" s="60"/>
      <c r="CD249" s="64"/>
      <c r="CE249" s="64"/>
      <c r="CF249" s="69"/>
      <c r="CG249" s="64"/>
    </row>
    <row r="250" spans="1:263" ht="46.5" outlineLevel="1" x14ac:dyDescent="0.35">
      <c r="A250" s="84" t="s">
        <v>438</v>
      </c>
      <c r="B250" s="54" t="s">
        <v>440</v>
      </c>
      <c r="C250" s="119" t="s">
        <v>71</v>
      </c>
      <c r="D250" s="77">
        <v>241400125286</v>
      </c>
      <c r="E250" s="57" t="s">
        <v>65</v>
      </c>
      <c r="F250" s="86">
        <f t="shared" si="56"/>
        <v>405.27805000000001</v>
      </c>
      <c r="G250" s="59">
        <f t="shared" si="42"/>
        <v>32.17933</v>
      </c>
      <c r="H250" s="60">
        <f t="shared" si="43"/>
        <v>373.09872000000001</v>
      </c>
      <c r="I250" s="61"/>
      <c r="J250" s="60"/>
      <c r="K250" s="69">
        <v>32.17933</v>
      </c>
      <c r="L250" s="64">
        <v>13.14367</v>
      </c>
      <c r="M250" s="63"/>
      <c r="N250" s="64"/>
      <c r="O250" s="69"/>
      <c r="P250" s="64"/>
      <c r="Q250" s="59"/>
      <c r="R250" s="60"/>
      <c r="S250" s="64"/>
      <c r="T250" s="59"/>
      <c r="U250" s="60"/>
      <c r="V250" s="59"/>
      <c r="W250" s="60"/>
      <c r="X250" s="59"/>
      <c r="Y250" s="60"/>
      <c r="Z250" s="69"/>
      <c r="AA250" s="66"/>
      <c r="AB250" s="63"/>
      <c r="AC250" s="64"/>
      <c r="AD250" s="69"/>
      <c r="AE250" s="64"/>
      <c r="AF250" s="69"/>
      <c r="AG250" s="64"/>
      <c r="AH250" s="59"/>
      <c r="AI250" s="60"/>
      <c r="AJ250" s="64"/>
      <c r="AK250" s="64"/>
      <c r="AL250" s="59"/>
      <c r="AM250" s="60"/>
      <c r="AN250" s="59"/>
      <c r="AO250" s="60"/>
      <c r="AP250" s="59"/>
      <c r="AQ250" s="60"/>
      <c r="AR250" s="69"/>
      <c r="AS250" s="64"/>
      <c r="AT250" s="60"/>
      <c r="AU250" s="64"/>
      <c r="AV250" s="64"/>
      <c r="AW250" s="64"/>
      <c r="AX250" s="64"/>
      <c r="AY250" s="64"/>
      <c r="AZ250" s="64"/>
      <c r="BA250" s="64"/>
      <c r="BB250" s="64"/>
      <c r="BC250" s="69"/>
      <c r="BD250" s="60"/>
      <c r="BE250" s="59"/>
      <c r="BF250" s="60"/>
      <c r="BG250" s="60"/>
      <c r="BH250" s="69"/>
      <c r="BI250" s="64"/>
      <c r="BJ250" s="64"/>
      <c r="BK250" s="64"/>
      <c r="BL250" s="69"/>
      <c r="BM250" s="64"/>
      <c r="BN250" s="64"/>
      <c r="BO250" s="64"/>
      <c r="BP250" s="64"/>
      <c r="BQ250" s="64"/>
      <c r="BR250" s="64"/>
      <c r="BS250" s="69"/>
      <c r="BT250" s="64"/>
      <c r="BU250" s="70"/>
      <c r="BV250" s="66"/>
      <c r="BW250" s="64"/>
      <c r="BX250" s="66"/>
      <c r="BY250" s="66"/>
      <c r="BZ250" s="64"/>
      <c r="CA250" s="64"/>
      <c r="CB250" s="60"/>
      <c r="CC250" s="60"/>
      <c r="CD250" s="64">
        <v>359.95505000000003</v>
      </c>
      <c r="CE250" s="64"/>
      <c r="CF250" s="69"/>
      <c r="CG250" s="64"/>
    </row>
    <row r="251" spans="1:263" ht="46.5" outlineLevel="1" x14ac:dyDescent="0.35">
      <c r="A251" s="84" t="s">
        <v>438</v>
      </c>
      <c r="B251" s="54" t="s">
        <v>441</v>
      </c>
      <c r="C251" s="55" t="s">
        <v>71</v>
      </c>
      <c r="D251" s="77">
        <v>242306347491</v>
      </c>
      <c r="E251" s="57" t="s">
        <v>65</v>
      </c>
      <c r="F251" s="86">
        <f t="shared" si="56"/>
        <v>506.20294000000001</v>
      </c>
      <c r="G251" s="59">
        <f t="shared" si="42"/>
        <v>167.82418000000001</v>
      </c>
      <c r="H251" s="60">
        <f t="shared" si="43"/>
        <v>338.37876</v>
      </c>
      <c r="I251" s="61"/>
      <c r="J251" s="60"/>
      <c r="K251" s="69">
        <v>83.666259999999994</v>
      </c>
      <c r="L251" s="64">
        <v>34.173540000000003</v>
      </c>
      <c r="M251" s="63"/>
      <c r="N251" s="64"/>
      <c r="O251" s="69"/>
      <c r="P251" s="64"/>
      <c r="Q251" s="59"/>
      <c r="R251" s="60"/>
      <c r="S251" s="64">
        <v>178.35514000000001</v>
      </c>
      <c r="T251" s="59"/>
      <c r="U251" s="60"/>
      <c r="V251" s="59">
        <v>84.157920000000004</v>
      </c>
      <c r="W251" s="60">
        <v>0.85007999999999995</v>
      </c>
      <c r="X251" s="59"/>
      <c r="Y251" s="60"/>
      <c r="Z251" s="69"/>
      <c r="AA251" s="66"/>
      <c r="AB251" s="63"/>
      <c r="AC251" s="64"/>
      <c r="AD251" s="69"/>
      <c r="AE251" s="64"/>
      <c r="AF251" s="69"/>
      <c r="AG251" s="64"/>
      <c r="AH251" s="59"/>
      <c r="AI251" s="60"/>
      <c r="AJ251" s="64">
        <v>125</v>
      </c>
      <c r="AK251" s="64"/>
      <c r="AL251" s="59"/>
      <c r="AM251" s="60"/>
      <c r="AN251" s="59"/>
      <c r="AO251" s="60"/>
      <c r="AP251" s="59"/>
      <c r="AQ251" s="60"/>
      <c r="AR251" s="69"/>
      <c r="AS251" s="64"/>
      <c r="AT251" s="60"/>
      <c r="AU251" s="64"/>
      <c r="AV251" s="64"/>
      <c r="AW251" s="64"/>
      <c r="AX251" s="64"/>
      <c r="AY251" s="64"/>
      <c r="AZ251" s="64"/>
      <c r="BA251" s="64"/>
      <c r="BB251" s="64"/>
      <c r="BC251" s="69"/>
      <c r="BD251" s="60"/>
      <c r="BE251" s="59"/>
      <c r="BF251" s="60"/>
      <c r="BG251" s="60"/>
      <c r="BH251" s="69"/>
      <c r="BI251" s="64"/>
      <c r="BJ251" s="64"/>
      <c r="BK251" s="64"/>
      <c r="BL251" s="69"/>
      <c r="BM251" s="64"/>
      <c r="BN251" s="64"/>
      <c r="BO251" s="64"/>
      <c r="BP251" s="64"/>
      <c r="BQ251" s="64"/>
      <c r="BR251" s="64"/>
      <c r="BS251" s="69"/>
      <c r="BT251" s="64"/>
      <c r="BU251" s="70"/>
      <c r="BV251" s="66"/>
      <c r="BW251" s="64"/>
      <c r="BX251" s="66"/>
      <c r="BY251" s="66"/>
      <c r="BZ251" s="64"/>
      <c r="CA251" s="64"/>
      <c r="CB251" s="60"/>
      <c r="CC251" s="60"/>
      <c r="CD251" s="64"/>
      <c r="CE251" s="64"/>
      <c r="CF251" s="69"/>
      <c r="CG251" s="64"/>
    </row>
    <row r="252" spans="1:263" ht="69.75" outlineLevel="1" x14ac:dyDescent="0.35">
      <c r="A252" s="54" t="s">
        <v>438</v>
      </c>
      <c r="B252" s="54" t="s">
        <v>442</v>
      </c>
      <c r="C252" s="119" t="s">
        <v>71</v>
      </c>
      <c r="D252" s="77">
        <v>241400123024</v>
      </c>
      <c r="E252" s="57" t="s">
        <v>65</v>
      </c>
      <c r="F252" s="86">
        <f t="shared" si="56"/>
        <v>287.37170000000003</v>
      </c>
      <c r="G252" s="59">
        <f t="shared" si="42"/>
        <v>48.268990000000002</v>
      </c>
      <c r="H252" s="60">
        <f t="shared" si="43"/>
        <v>239.10271</v>
      </c>
      <c r="I252" s="61"/>
      <c r="J252" s="60"/>
      <c r="K252" s="69">
        <v>48.268990000000002</v>
      </c>
      <c r="L252" s="64">
        <v>19.715509999999998</v>
      </c>
      <c r="M252" s="63"/>
      <c r="N252" s="64"/>
      <c r="O252" s="69"/>
      <c r="P252" s="64"/>
      <c r="Q252" s="59"/>
      <c r="R252" s="60"/>
      <c r="S252" s="64">
        <v>67.776200000000003</v>
      </c>
      <c r="T252" s="59"/>
      <c r="U252" s="60"/>
      <c r="V252" s="59"/>
      <c r="W252" s="60"/>
      <c r="X252" s="59"/>
      <c r="Y252" s="60"/>
      <c r="Z252" s="69"/>
      <c r="AA252" s="66"/>
      <c r="AB252" s="63"/>
      <c r="AC252" s="64"/>
      <c r="AD252" s="69"/>
      <c r="AE252" s="64"/>
      <c r="AF252" s="69"/>
      <c r="AG252" s="64"/>
      <c r="AH252" s="59"/>
      <c r="AI252" s="60"/>
      <c r="AJ252" s="64">
        <v>151.61099999999999</v>
      </c>
      <c r="AK252" s="64"/>
      <c r="AL252" s="59"/>
      <c r="AM252" s="60"/>
      <c r="AN252" s="59"/>
      <c r="AO252" s="60"/>
      <c r="AP252" s="59"/>
      <c r="AQ252" s="60"/>
      <c r="AR252" s="69"/>
      <c r="AS252" s="64"/>
      <c r="AT252" s="60"/>
      <c r="AU252" s="64"/>
      <c r="AV252" s="64"/>
      <c r="AW252" s="64"/>
      <c r="AX252" s="64"/>
      <c r="AY252" s="64"/>
      <c r="AZ252" s="64"/>
      <c r="BA252" s="64"/>
      <c r="BB252" s="64"/>
      <c r="BC252" s="69"/>
      <c r="BD252" s="60"/>
      <c r="BE252" s="59"/>
      <c r="BF252" s="60"/>
      <c r="BG252" s="60"/>
      <c r="BH252" s="69"/>
      <c r="BI252" s="64"/>
      <c r="BJ252" s="64"/>
      <c r="BK252" s="64"/>
      <c r="BL252" s="69"/>
      <c r="BM252" s="64"/>
      <c r="BN252" s="64"/>
      <c r="BO252" s="64"/>
      <c r="BP252" s="64"/>
      <c r="BQ252" s="64"/>
      <c r="BR252" s="64"/>
      <c r="BS252" s="69"/>
      <c r="BT252" s="64"/>
      <c r="BU252" s="70"/>
      <c r="BV252" s="66"/>
      <c r="BW252" s="64"/>
      <c r="BX252" s="66"/>
      <c r="BY252" s="66"/>
      <c r="BZ252" s="64"/>
      <c r="CA252" s="64"/>
      <c r="CB252" s="60"/>
      <c r="CC252" s="60"/>
      <c r="CD252" s="64"/>
      <c r="CE252" s="64"/>
      <c r="CF252" s="69"/>
      <c r="CG252" s="64"/>
    </row>
    <row r="253" spans="1:263" ht="46.5" outlineLevel="1" x14ac:dyDescent="0.35">
      <c r="A253" s="84" t="s">
        <v>438</v>
      </c>
      <c r="B253" s="54" t="s">
        <v>443</v>
      </c>
      <c r="C253" s="119" t="s">
        <v>71</v>
      </c>
      <c r="D253" s="77" t="s">
        <v>444</v>
      </c>
      <c r="E253" s="57" t="s">
        <v>65</v>
      </c>
      <c r="F253" s="86">
        <f t="shared" si="56"/>
        <v>62.828000000000003</v>
      </c>
      <c r="G253" s="59">
        <f t="shared" si="42"/>
        <v>0</v>
      </c>
      <c r="H253" s="60">
        <f t="shared" si="43"/>
        <v>62.828000000000003</v>
      </c>
      <c r="I253" s="61"/>
      <c r="J253" s="60"/>
      <c r="K253" s="69"/>
      <c r="L253" s="64"/>
      <c r="M253" s="63"/>
      <c r="N253" s="64"/>
      <c r="O253" s="69"/>
      <c r="P253" s="64"/>
      <c r="Q253" s="59"/>
      <c r="R253" s="60"/>
      <c r="S253" s="64"/>
      <c r="T253" s="59"/>
      <c r="U253" s="60"/>
      <c r="V253" s="59"/>
      <c r="W253" s="60"/>
      <c r="X253" s="59"/>
      <c r="Y253" s="60"/>
      <c r="Z253" s="69"/>
      <c r="AA253" s="66"/>
      <c r="AB253" s="63"/>
      <c r="AC253" s="64"/>
      <c r="AD253" s="69"/>
      <c r="AE253" s="64"/>
      <c r="AF253" s="69"/>
      <c r="AG253" s="64"/>
      <c r="AH253" s="59"/>
      <c r="AI253" s="60"/>
      <c r="AJ253" s="64">
        <v>62.828000000000003</v>
      </c>
      <c r="AK253" s="64"/>
      <c r="AL253" s="59"/>
      <c r="AM253" s="60"/>
      <c r="AN253" s="59"/>
      <c r="AO253" s="60"/>
      <c r="AP253" s="59"/>
      <c r="AQ253" s="60"/>
      <c r="AR253" s="69"/>
      <c r="AS253" s="64"/>
      <c r="AT253" s="60"/>
      <c r="AU253" s="64"/>
      <c r="AV253" s="64"/>
      <c r="AW253" s="64"/>
      <c r="AX253" s="64"/>
      <c r="AY253" s="64"/>
      <c r="AZ253" s="64"/>
      <c r="BA253" s="64"/>
      <c r="BB253" s="64"/>
      <c r="BC253" s="69"/>
      <c r="BD253" s="60"/>
      <c r="BE253" s="59"/>
      <c r="BF253" s="60"/>
      <c r="BG253" s="60"/>
      <c r="BH253" s="69"/>
      <c r="BI253" s="64"/>
      <c r="BJ253" s="64"/>
      <c r="BK253" s="64"/>
      <c r="BL253" s="69"/>
      <c r="BM253" s="64"/>
      <c r="BN253" s="64"/>
      <c r="BO253" s="64"/>
      <c r="BP253" s="64"/>
      <c r="BQ253" s="64"/>
      <c r="BR253" s="64"/>
      <c r="BS253" s="69"/>
      <c r="BT253" s="64"/>
      <c r="BU253" s="70"/>
      <c r="BV253" s="66"/>
      <c r="BW253" s="64"/>
      <c r="BX253" s="66"/>
      <c r="BY253" s="66"/>
      <c r="BZ253" s="64"/>
      <c r="CA253" s="64"/>
      <c r="CB253" s="60"/>
      <c r="CC253" s="60"/>
      <c r="CD253" s="64"/>
      <c r="CE253" s="64"/>
      <c r="CF253" s="69"/>
      <c r="CG253" s="64"/>
    </row>
    <row r="254" spans="1:263" ht="46.5" outlineLevel="1" x14ac:dyDescent="0.35">
      <c r="A254" s="84" t="s">
        <v>438</v>
      </c>
      <c r="B254" s="54" t="s">
        <v>445</v>
      </c>
      <c r="C254" s="119" t="s">
        <v>71</v>
      </c>
      <c r="D254" s="77">
        <v>241400360530</v>
      </c>
      <c r="E254" s="57" t="s">
        <v>65</v>
      </c>
      <c r="F254" s="86">
        <f t="shared" si="56"/>
        <v>315</v>
      </c>
      <c r="G254" s="59">
        <f t="shared" si="42"/>
        <v>0</v>
      </c>
      <c r="H254" s="60">
        <f t="shared" si="43"/>
        <v>315</v>
      </c>
      <c r="I254" s="61"/>
      <c r="J254" s="60"/>
      <c r="K254" s="69"/>
      <c r="L254" s="64"/>
      <c r="M254" s="63"/>
      <c r="N254" s="64"/>
      <c r="O254" s="69"/>
      <c r="P254" s="64"/>
      <c r="Q254" s="59"/>
      <c r="R254" s="60"/>
      <c r="S254" s="64"/>
      <c r="T254" s="59"/>
      <c r="U254" s="60"/>
      <c r="V254" s="59"/>
      <c r="W254" s="60"/>
      <c r="X254" s="59"/>
      <c r="Y254" s="60"/>
      <c r="Z254" s="69"/>
      <c r="AA254" s="66"/>
      <c r="AB254" s="63"/>
      <c r="AC254" s="64"/>
      <c r="AD254" s="69"/>
      <c r="AE254" s="64"/>
      <c r="AF254" s="69"/>
      <c r="AG254" s="64"/>
      <c r="AH254" s="59"/>
      <c r="AI254" s="60"/>
      <c r="AJ254" s="64">
        <v>315</v>
      </c>
      <c r="AK254" s="64"/>
      <c r="AL254" s="59"/>
      <c r="AM254" s="60"/>
      <c r="AN254" s="59"/>
      <c r="AO254" s="60"/>
      <c r="AP254" s="59"/>
      <c r="AQ254" s="60"/>
      <c r="AR254" s="69"/>
      <c r="AS254" s="64"/>
      <c r="AT254" s="60"/>
      <c r="AU254" s="64"/>
      <c r="AV254" s="64"/>
      <c r="AW254" s="64"/>
      <c r="AX254" s="64"/>
      <c r="AY254" s="64"/>
      <c r="AZ254" s="64"/>
      <c r="BA254" s="64"/>
      <c r="BB254" s="64"/>
      <c r="BC254" s="69"/>
      <c r="BD254" s="60"/>
      <c r="BE254" s="59"/>
      <c r="BF254" s="60"/>
      <c r="BG254" s="60"/>
      <c r="BH254" s="69"/>
      <c r="BI254" s="64"/>
      <c r="BJ254" s="64"/>
      <c r="BK254" s="64"/>
      <c r="BL254" s="69"/>
      <c r="BM254" s="64"/>
      <c r="BN254" s="64"/>
      <c r="BO254" s="64"/>
      <c r="BP254" s="64"/>
      <c r="BQ254" s="64"/>
      <c r="BR254" s="64"/>
      <c r="BS254" s="69"/>
      <c r="BT254" s="64"/>
      <c r="BU254" s="70"/>
      <c r="BV254" s="66"/>
      <c r="BW254" s="64"/>
      <c r="BX254" s="66"/>
      <c r="BY254" s="66"/>
      <c r="BZ254" s="64"/>
      <c r="CA254" s="64"/>
      <c r="CB254" s="60"/>
      <c r="CC254" s="60"/>
      <c r="CD254" s="64"/>
      <c r="CE254" s="64"/>
      <c r="CF254" s="69"/>
      <c r="CG254" s="64"/>
    </row>
    <row r="255" spans="1:263" ht="46.5" outlineLevel="1" x14ac:dyDescent="0.35">
      <c r="A255" s="84" t="s">
        <v>438</v>
      </c>
      <c r="B255" s="54" t="s">
        <v>448</v>
      </c>
      <c r="C255" s="119" t="s">
        <v>71</v>
      </c>
      <c r="D255" s="77">
        <v>241400916640</v>
      </c>
      <c r="E255" s="57" t="s">
        <v>65</v>
      </c>
      <c r="F255" s="86">
        <f t="shared" si="56"/>
        <v>209.25217000000001</v>
      </c>
      <c r="G255" s="59">
        <f t="shared" si="42"/>
        <v>36.997140000000002</v>
      </c>
      <c r="H255" s="60">
        <f t="shared" si="43"/>
        <v>172.25503</v>
      </c>
      <c r="I255" s="61"/>
      <c r="J255" s="60"/>
      <c r="K255" s="69"/>
      <c r="L255" s="64"/>
      <c r="M255" s="63"/>
      <c r="N255" s="64"/>
      <c r="O255" s="69"/>
      <c r="P255" s="64"/>
      <c r="Q255" s="59"/>
      <c r="R255" s="60"/>
      <c r="S255" s="64"/>
      <c r="T255" s="59"/>
      <c r="U255" s="60"/>
      <c r="V255" s="59"/>
      <c r="W255" s="60"/>
      <c r="X255" s="59"/>
      <c r="Y255" s="60"/>
      <c r="Z255" s="69"/>
      <c r="AA255" s="66"/>
      <c r="AB255" s="63"/>
      <c r="AC255" s="64"/>
      <c r="AD255" s="69"/>
      <c r="AE255" s="64"/>
      <c r="AF255" s="69"/>
      <c r="AG255" s="64"/>
      <c r="AH255" s="69">
        <v>36.997140000000002</v>
      </c>
      <c r="AI255" s="73">
        <v>15.111510000000001</v>
      </c>
      <c r="AJ255" s="64">
        <v>157.14352</v>
      </c>
      <c r="AK255" s="64"/>
      <c r="AL255" s="59"/>
      <c r="AM255" s="60"/>
      <c r="AN255" s="59"/>
      <c r="AO255" s="60"/>
      <c r="AP255" s="59"/>
      <c r="AQ255" s="60"/>
      <c r="AR255" s="69"/>
      <c r="AS255" s="64"/>
      <c r="AT255" s="60"/>
      <c r="AU255" s="64"/>
      <c r="AV255" s="64"/>
      <c r="AW255" s="64"/>
      <c r="AX255" s="64"/>
      <c r="AY255" s="64"/>
      <c r="AZ255" s="64"/>
      <c r="BA255" s="64"/>
      <c r="BB255" s="64"/>
      <c r="BC255" s="69"/>
      <c r="BD255" s="60"/>
      <c r="BE255" s="59"/>
      <c r="BF255" s="60"/>
      <c r="BG255" s="60"/>
      <c r="BH255" s="69"/>
      <c r="BI255" s="64"/>
      <c r="BJ255" s="64"/>
      <c r="BK255" s="64"/>
      <c r="BL255" s="69"/>
      <c r="BM255" s="64"/>
      <c r="BN255" s="64"/>
      <c r="BO255" s="64"/>
      <c r="BP255" s="64"/>
      <c r="BQ255" s="64"/>
      <c r="BR255" s="64"/>
      <c r="BS255" s="69"/>
      <c r="BT255" s="64"/>
      <c r="BU255" s="70"/>
      <c r="BV255" s="66"/>
      <c r="BW255" s="64"/>
      <c r="BX255" s="66"/>
      <c r="BY255" s="66"/>
      <c r="BZ255" s="64"/>
      <c r="CA255" s="64"/>
      <c r="CB255" s="60"/>
      <c r="CC255" s="60"/>
      <c r="CD255" s="64"/>
      <c r="CE255" s="64"/>
      <c r="CF255" s="69"/>
      <c r="CG255" s="64"/>
    </row>
    <row r="256" spans="1:263" s="92" customFormat="1" ht="46.5" outlineLevel="1" x14ac:dyDescent="0.35">
      <c r="A256" s="84" t="s">
        <v>438</v>
      </c>
      <c r="B256" s="54" t="s">
        <v>449</v>
      </c>
      <c r="C256" s="119" t="s">
        <v>71</v>
      </c>
      <c r="D256" s="77" t="s">
        <v>450</v>
      </c>
      <c r="E256" s="57" t="s">
        <v>65</v>
      </c>
      <c r="F256" s="86">
        <f t="shared" si="56"/>
        <v>506.01837</v>
      </c>
      <c r="G256" s="59">
        <f t="shared" si="42"/>
        <v>0</v>
      </c>
      <c r="H256" s="60">
        <f t="shared" si="43"/>
        <v>506.01837</v>
      </c>
      <c r="I256" s="61"/>
      <c r="J256" s="60"/>
      <c r="K256" s="69"/>
      <c r="L256" s="64"/>
      <c r="M256" s="63"/>
      <c r="N256" s="64"/>
      <c r="O256" s="69"/>
      <c r="P256" s="64"/>
      <c r="Q256" s="59"/>
      <c r="R256" s="60"/>
      <c r="S256" s="64"/>
      <c r="T256" s="59"/>
      <c r="U256" s="60"/>
      <c r="V256" s="59"/>
      <c r="W256" s="60"/>
      <c r="X256" s="59"/>
      <c r="Y256" s="60"/>
      <c r="Z256" s="69"/>
      <c r="AA256" s="66"/>
      <c r="AB256" s="63"/>
      <c r="AC256" s="64"/>
      <c r="AD256" s="69"/>
      <c r="AE256" s="64"/>
      <c r="AF256" s="69"/>
      <c r="AG256" s="64"/>
      <c r="AH256" s="59"/>
      <c r="AI256" s="60"/>
      <c r="AJ256" s="64">
        <v>506.01837</v>
      </c>
      <c r="AK256" s="64"/>
      <c r="AL256" s="59"/>
      <c r="AM256" s="60"/>
      <c r="AN256" s="59"/>
      <c r="AO256" s="60"/>
      <c r="AP256" s="59"/>
      <c r="AQ256" s="60"/>
      <c r="AR256" s="69"/>
      <c r="AS256" s="64"/>
      <c r="AT256" s="60"/>
      <c r="AU256" s="64"/>
      <c r="AV256" s="64"/>
      <c r="AW256" s="64"/>
      <c r="AX256" s="64"/>
      <c r="AY256" s="64"/>
      <c r="AZ256" s="64"/>
      <c r="BA256" s="64"/>
      <c r="BB256" s="64"/>
      <c r="BC256" s="69"/>
      <c r="BD256" s="60"/>
      <c r="BE256" s="59"/>
      <c r="BF256" s="60"/>
      <c r="BG256" s="60"/>
      <c r="BH256" s="69"/>
      <c r="BI256" s="64"/>
      <c r="BJ256" s="64"/>
      <c r="BK256" s="64"/>
      <c r="BL256" s="69"/>
      <c r="BM256" s="64"/>
      <c r="BN256" s="64"/>
      <c r="BO256" s="64"/>
      <c r="BP256" s="64"/>
      <c r="BQ256" s="64"/>
      <c r="BR256" s="64"/>
      <c r="BS256" s="69"/>
      <c r="BT256" s="64"/>
      <c r="BU256" s="70"/>
      <c r="BV256" s="66"/>
      <c r="BW256" s="64"/>
      <c r="BX256" s="66"/>
      <c r="BY256" s="66"/>
      <c r="BZ256" s="64"/>
      <c r="CA256" s="64"/>
      <c r="CB256" s="60"/>
      <c r="CC256" s="60"/>
      <c r="CD256" s="64"/>
      <c r="CE256" s="64"/>
      <c r="CF256" s="69"/>
      <c r="CG256" s="64"/>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c r="IV256" s="1"/>
      <c r="IW256" s="1"/>
      <c r="IX256" s="1"/>
      <c r="IY256" s="1"/>
      <c r="IZ256" s="1"/>
      <c r="JA256" s="1"/>
      <c r="JB256" s="1"/>
      <c r="JC256" s="120"/>
    </row>
    <row r="257" spans="1:85" ht="46.5" outlineLevel="1" x14ac:dyDescent="0.35">
      <c r="A257" s="84" t="s">
        <v>438</v>
      </c>
      <c r="B257" s="54" t="s">
        <v>451</v>
      </c>
      <c r="C257" s="55" t="s">
        <v>71</v>
      </c>
      <c r="D257" s="77" t="s">
        <v>452</v>
      </c>
      <c r="E257" s="57" t="s">
        <v>65</v>
      </c>
      <c r="F257" s="86">
        <f t="shared" si="56"/>
        <v>809.07619999999997</v>
      </c>
      <c r="G257" s="59">
        <f t="shared" si="42"/>
        <v>433.24450999999999</v>
      </c>
      <c r="H257" s="60">
        <f t="shared" si="43"/>
        <v>375.83168999999998</v>
      </c>
      <c r="I257" s="61"/>
      <c r="J257" s="60"/>
      <c r="K257" s="69">
        <v>183.42218</v>
      </c>
      <c r="L257" s="64">
        <v>74.91892</v>
      </c>
      <c r="M257" s="63"/>
      <c r="N257" s="64"/>
      <c r="O257" s="69"/>
      <c r="P257" s="64"/>
      <c r="Q257" s="59"/>
      <c r="R257" s="60"/>
      <c r="S257" s="64">
        <v>298.38929999999999</v>
      </c>
      <c r="T257" s="59">
        <v>97.785060000000001</v>
      </c>
      <c r="U257" s="60">
        <v>0.98773999999999995</v>
      </c>
      <c r="V257" s="59">
        <v>152.03727000000001</v>
      </c>
      <c r="W257" s="60">
        <v>1.53573</v>
      </c>
      <c r="X257" s="59"/>
      <c r="Y257" s="60"/>
      <c r="Z257" s="69"/>
      <c r="AA257" s="66"/>
      <c r="AB257" s="63"/>
      <c r="AC257" s="64"/>
      <c r="AD257" s="69"/>
      <c r="AE257" s="64"/>
      <c r="AF257" s="69"/>
      <c r="AG257" s="64"/>
      <c r="AH257" s="59"/>
      <c r="AI257" s="60"/>
      <c r="AJ257" s="64"/>
      <c r="AK257" s="64"/>
      <c r="AL257" s="59"/>
      <c r="AM257" s="60"/>
      <c r="AN257" s="59"/>
      <c r="AO257" s="60"/>
      <c r="AP257" s="59"/>
      <c r="AQ257" s="60"/>
      <c r="AR257" s="69"/>
      <c r="AS257" s="64"/>
      <c r="AT257" s="60"/>
      <c r="AU257" s="64"/>
      <c r="AV257" s="64"/>
      <c r="AW257" s="64"/>
      <c r="AX257" s="64"/>
      <c r="AY257" s="64"/>
      <c r="AZ257" s="64"/>
      <c r="BA257" s="64"/>
      <c r="BB257" s="64"/>
      <c r="BC257" s="69"/>
      <c r="BD257" s="60"/>
      <c r="BE257" s="59"/>
      <c r="BF257" s="60"/>
      <c r="BG257" s="60"/>
      <c r="BH257" s="69"/>
      <c r="BI257" s="64"/>
      <c r="BJ257" s="64"/>
      <c r="BK257" s="64"/>
      <c r="BL257" s="69"/>
      <c r="BM257" s="64"/>
      <c r="BN257" s="64"/>
      <c r="BO257" s="64"/>
      <c r="BP257" s="64"/>
      <c r="BQ257" s="64"/>
      <c r="BR257" s="64"/>
      <c r="BS257" s="69"/>
      <c r="BT257" s="64"/>
      <c r="BU257" s="70"/>
      <c r="BV257" s="66"/>
      <c r="BW257" s="64"/>
      <c r="BX257" s="66"/>
      <c r="BY257" s="66"/>
      <c r="BZ257" s="64"/>
      <c r="CA257" s="64"/>
      <c r="CB257" s="60"/>
      <c r="CC257" s="60"/>
      <c r="CD257" s="64"/>
      <c r="CE257" s="64"/>
      <c r="CF257" s="69"/>
      <c r="CG257" s="64"/>
    </row>
    <row r="258" spans="1:85" ht="46.5" outlineLevel="1" x14ac:dyDescent="0.35">
      <c r="A258" s="84" t="s">
        <v>438</v>
      </c>
      <c r="B258" s="54" t="s">
        <v>453</v>
      </c>
      <c r="C258" s="55" t="s">
        <v>71</v>
      </c>
      <c r="D258" s="77">
        <v>241401226978</v>
      </c>
      <c r="E258" s="57" t="s">
        <v>65</v>
      </c>
      <c r="F258" s="86">
        <f t="shared" si="56"/>
        <v>645.02374000000009</v>
      </c>
      <c r="G258" s="59">
        <f t="shared" si="42"/>
        <v>0</v>
      </c>
      <c r="H258" s="60">
        <f t="shared" si="43"/>
        <v>645.02374000000009</v>
      </c>
      <c r="I258" s="61"/>
      <c r="J258" s="60"/>
      <c r="K258" s="69"/>
      <c r="L258" s="64"/>
      <c r="M258" s="63"/>
      <c r="N258" s="64"/>
      <c r="O258" s="69"/>
      <c r="P258" s="64"/>
      <c r="Q258" s="59"/>
      <c r="R258" s="60"/>
      <c r="S258" s="64"/>
      <c r="T258" s="59"/>
      <c r="U258" s="60"/>
      <c r="V258" s="59"/>
      <c r="W258" s="60"/>
      <c r="X258" s="59"/>
      <c r="Y258" s="60"/>
      <c r="Z258" s="69"/>
      <c r="AA258" s="66"/>
      <c r="AB258" s="63"/>
      <c r="AC258" s="64"/>
      <c r="AD258" s="69"/>
      <c r="AE258" s="64"/>
      <c r="AF258" s="69"/>
      <c r="AG258" s="64"/>
      <c r="AH258" s="59"/>
      <c r="AI258" s="60"/>
      <c r="AJ258" s="64">
        <v>353.42374000000001</v>
      </c>
      <c r="AK258" s="64"/>
      <c r="AL258" s="59"/>
      <c r="AM258" s="60"/>
      <c r="AN258" s="59"/>
      <c r="AO258" s="60"/>
      <c r="AP258" s="59"/>
      <c r="AQ258" s="60"/>
      <c r="AR258" s="69"/>
      <c r="AS258" s="64"/>
      <c r="AT258" s="60"/>
      <c r="AU258" s="64"/>
      <c r="AV258" s="64"/>
      <c r="AW258" s="64"/>
      <c r="AX258" s="64"/>
      <c r="AY258" s="64"/>
      <c r="AZ258" s="64"/>
      <c r="BA258" s="64"/>
      <c r="BB258" s="64"/>
      <c r="BC258" s="69"/>
      <c r="BD258" s="60"/>
      <c r="BE258" s="59"/>
      <c r="BF258" s="60"/>
      <c r="BG258" s="60"/>
      <c r="BH258" s="69"/>
      <c r="BI258" s="64"/>
      <c r="BJ258" s="64"/>
      <c r="BK258" s="64"/>
      <c r="BL258" s="69"/>
      <c r="BM258" s="64"/>
      <c r="BN258" s="64"/>
      <c r="BO258" s="64"/>
      <c r="BP258" s="64"/>
      <c r="BQ258" s="64">
        <v>291.60000000000002</v>
      </c>
      <c r="BR258" s="64"/>
      <c r="BS258" s="69"/>
      <c r="BT258" s="64"/>
      <c r="BU258" s="70"/>
      <c r="BV258" s="66"/>
      <c r="BW258" s="64"/>
      <c r="BX258" s="66"/>
      <c r="BY258" s="66"/>
      <c r="BZ258" s="64"/>
      <c r="CA258" s="64"/>
      <c r="CB258" s="60"/>
      <c r="CC258" s="60"/>
      <c r="CD258" s="64"/>
      <c r="CE258" s="64"/>
      <c r="CF258" s="69"/>
      <c r="CG258" s="64"/>
    </row>
    <row r="259" spans="1:85" ht="46.5" outlineLevel="1" x14ac:dyDescent="0.35">
      <c r="A259" s="84" t="s">
        <v>438</v>
      </c>
      <c r="B259" s="54" t="s">
        <v>454</v>
      </c>
      <c r="C259" s="55" t="s">
        <v>71</v>
      </c>
      <c r="D259" s="77">
        <v>241401119133</v>
      </c>
      <c r="E259" s="57" t="s">
        <v>65</v>
      </c>
      <c r="F259" s="86">
        <f t="shared" si="56"/>
        <v>169.03288000000001</v>
      </c>
      <c r="G259" s="59">
        <f t="shared" si="42"/>
        <v>21.306309999999996</v>
      </c>
      <c r="H259" s="60">
        <f t="shared" si="43"/>
        <v>147.72657000000001</v>
      </c>
      <c r="I259" s="61"/>
      <c r="J259" s="60"/>
      <c r="K259" s="69"/>
      <c r="L259" s="64"/>
      <c r="M259" s="63"/>
      <c r="N259" s="64"/>
      <c r="O259" s="69"/>
      <c r="P259" s="64"/>
      <c r="Q259" s="59"/>
      <c r="R259" s="60"/>
      <c r="S259" s="64"/>
      <c r="T259" s="59"/>
      <c r="U259" s="60"/>
      <c r="V259" s="59"/>
      <c r="W259" s="60"/>
      <c r="X259" s="59"/>
      <c r="Y259" s="60"/>
      <c r="Z259" s="69"/>
      <c r="AA259" s="66"/>
      <c r="AB259" s="63"/>
      <c r="AC259" s="64"/>
      <c r="AD259" s="69"/>
      <c r="AE259" s="64"/>
      <c r="AF259" s="69"/>
      <c r="AG259" s="64"/>
      <c r="AH259" s="69">
        <v>21.306309999999996</v>
      </c>
      <c r="AI259" s="73">
        <v>8.7025699999999997</v>
      </c>
      <c r="AJ259" s="64">
        <v>139.024</v>
      </c>
      <c r="AK259" s="64"/>
      <c r="AL259" s="59"/>
      <c r="AM259" s="60"/>
      <c r="AN259" s="59"/>
      <c r="AO259" s="60"/>
      <c r="AP259" s="59"/>
      <c r="AQ259" s="60"/>
      <c r="AR259" s="69"/>
      <c r="AS259" s="64"/>
      <c r="AT259" s="60"/>
      <c r="AU259" s="64"/>
      <c r="AV259" s="64"/>
      <c r="AW259" s="64"/>
      <c r="AX259" s="64"/>
      <c r="AY259" s="64"/>
      <c r="AZ259" s="64"/>
      <c r="BA259" s="64"/>
      <c r="BB259" s="64"/>
      <c r="BC259" s="69"/>
      <c r="BD259" s="60"/>
      <c r="BE259" s="59"/>
      <c r="BF259" s="60"/>
      <c r="BG259" s="60"/>
      <c r="BH259" s="69"/>
      <c r="BI259" s="64"/>
      <c r="BJ259" s="64"/>
      <c r="BK259" s="64"/>
      <c r="BL259" s="69"/>
      <c r="BM259" s="64"/>
      <c r="BN259" s="64"/>
      <c r="BO259" s="64"/>
      <c r="BP259" s="64"/>
      <c r="BQ259" s="64"/>
      <c r="BR259" s="64"/>
      <c r="BS259" s="69"/>
      <c r="BT259" s="64"/>
      <c r="BU259" s="70"/>
      <c r="BV259" s="66"/>
      <c r="BW259" s="64"/>
      <c r="BX259" s="66"/>
      <c r="BY259" s="66"/>
      <c r="BZ259" s="64"/>
      <c r="CA259" s="64"/>
      <c r="CB259" s="60"/>
      <c r="CC259" s="60"/>
      <c r="CD259" s="64"/>
      <c r="CE259" s="64"/>
      <c r="CF259" s="69"/>
      <c r="CG259" s="64"/>
    </row>
    <row r="260" spans="1:85" ht="46.5" outlineLevel="1" x14ac:dyDescent="0.35">
      <c r="A260" s="84" t="s">
        <v>438</v>
      </c>
      <c r="B260" s="110" t="s">
        <v>455</v>
      </c>
      <c r="C260" s="119" t="s">
        <v>71</v>
      </c>
      <c r="D260" s="55" t="s">
        <v>456</v>
      </c>
      <c r="E260" s="57" t="s">
        <v>65</v>
      </c>
      <c r="F260" s="86">
        <f t="shared" si="56"/>
        <v>52.77</v>
      </c>
      <c r="G260" s="59">
        <f t="shared" si="42"/>
        <v>0</v>
      </c>
      <c r="H260" s="60">
        <f t="shared" si="43"/>
        <v>52.77</v>
      </c>
      <c r="I260" s="61"/>
      <c r="J260" s="60"/>
      <c r="K260" s="69"/>
      <c r="L260" s="64"/>
      <c r="M260" s="63"/>
      <c r="N260" s="64"/>
      <c r="O260" s="69"/>
      <c r="P260" s="64"/>
      <c r="Q260" s="59"/>
      <c r="R260" s="60"/>
      <c r="S260" s="64"/>
      <c r="T260" s="59"/>
      <c r="U260" s="60"/>
      <c r="V260" s="59"/>
      <c r="W260" s="60"/>
      <c r="X260" s="59"/>
      <c r="Y260" s="60"/>
      <c r="Z260" s="69"/>
      <c r="AA260" s="66"/>
      <c r="AB260" s="63"/>
      <c r="AC260" s="64"/>
      <c r="AD260" s="69"/>
      <c r="AE260" s="64"/>
      <c r="AF260" s="69"/>
      <c r="AG260" s="64"/>
      <c r="AH260" s="59"/>
      <c r="AI260" s="60"/>
      <c r="AJ260" s="64"/>
      <c r="AK260" s="64"/>
      <c r="AL260" s="59"/>
      <c r="AM260" s="60"/>
      <c r="AN260" s="59"/>
      <c r="AO260" s="60"/>
      <c r="AP260" s="59"/>
      <c r="AQ260" s="60"/>
      <c r="AR260" s="69"/>
      <c r="AS260" s="64"/>
      <c r="AT260" s="60"/>
      <c r="AU260" s="64"/>
      <c r="AV260" s="64"/>
      <c r="AW260" s="64"/>
      <c r="AX260" s="64"/>
      <c r="AY260" s="64"/>
      <c r="AZ260" s="64"/>
      <c r="BA260" s="64"/>
      <c r="BB260" s="64"/>
      <c r="BC260" s="69"/>
      <c r="BD260" s="60"/>
      <c r="BE260" s="59"/>
      <c r="BF260" s="60"/>
      <c r="BG260" s="60"/>
      <c r="BH260" s="69"/>
      <c r="BI260" s="64"/>
      <c r="BJ260" s="64"/>
      <c r="BK260" s="64"/>
      <c r="BL260" s="69"/>
      <c r="BM260" s="64"/>
      <c r="BN260" s="64"/>
      <c r="BO260" s="64"/>
      <c r="BP260" s="64"/>
      <c r="BQ260" s="64">
        <v>52.77</v>
      </c>
      <c r="BR260" s="64"/>
      <c r="BS260" s="69"/>
      <c r="BT260" s="64"/>
      <c r="BU260" s="70"/>
      <c r="BV260" s="66"/>
      <c r="BW260" s="64"/>
      <c r="BX260" s="66"/>
      <c r="BY260" s="66"/>
      <c r="BZ260" s="64"/>
      <c r="CA260" s="64"/>
      <c r="CB260" s="60"/>
      <c r="CC260" s="60"/>
      <c r="CD260" s="64"/>
      <c r="CE260" s="64"/>
      <c r="CF260" s="69"/>
      <c r="CG260" s="64"/>
    </row>
    <row r="261" spans="1:85" outlineLevel="1" x14ac:dyDescent="0.35">
      <c r="A261" s="84" t="s">
        <v>438</v>
      </c>
      <c r="B261" s="54" t="s">
        <v>458</v>
      </c>
      <c r="C261" s="55" t="s">
        <v>104</v>
      </c>
      <c r="D261" s="77">
        <v>2414003850</v>
      </c>
      <c r="E261" s="57" t="s">
        <v>65</v>
      </c>
      <c r="F261" s="86">
        <f t="shared" si="56"/>
        <v>5986.9699100000007</v>
      </c>
      <c r="G261" s="59">
        <f t="shared" si="42"/>
        <v>0</v>
      </c>
      <c r="H261" s="60">
        <f t="shared" si="43"/>
        <v>5986.9699100000007</v>
      </c>
      <c r="I261" s="61"/>
      <c r="J261" s="60"/>
      <c r="K261" s="69"/>
      <c r="L261" s="64"/>
      <c r="M261" s="63"/>
      <c r="N261" s="64"/>
      <c r="O261" s="69"/>
      <c r="P261" s="64"/>
      <c r="Q261" s="59"/>
      <c r="R261" s="60"/>
      <c r="S261" s="64"/>
      <c r="T261" s="59"/>
      <c r="U261" s="60"/>
      <c r="V261" s="59"/>
      <c r="W261" s="60"/>
      <c r="X261" s="59"/>
      <c r="Y261" s="60"/>
      <c r="Z261" s="69"/>
      <c r="AA261" s="66"/>
      <c r="AB261" s="63"/>
      <c r="AC261" s="64"/>
      <c r="AD261" s="69"/>
      <c r="AE261" s="64"/>
      <c r="AF261" s="69"/>
      <c r="AG261" s="64"/>
      <c r="AH261" s="59"/>
      <c r="AI261" s="60"/>
      <c r="AJ261" s="64"/>
      <c r="AK261" s="64"/>
      <c r="AL261" s="59"/>
      <c r="AM261" s="60"/>
      <c r="AN261" s="59"/>
      <c r="AO261" s="60"/>
      <c r="AP261" s="59"/>
      <c r="AQ261" s="60"/>
      <c r="AR261" s="69"/>
      <c r="AS261" s="64"/>
      <c r="AT261" s="60"/>
      <c r="AU261" s="64"/>
      <c r="AV261" s="64"/>
      <c r="AW261" s="64">
        <v>4107.7430000000004</v>
      </c>
      <c r="AX261" s="64"/>
      <c r="AY261" s="64"/>
      <c r="AZ261" s="64"/>
      <c r="BA261" s="64"/>
      <c r="BB261" s="64"/>
      <c r="BC261" s="69"/>
      <c r="BD261" s="60"/>
      <c r="BE261" s="59"/>
      <c r="BF261" s="60"/>
      <c r="BG261" s="60"/>
      <c r="BH261" s="69"/>
      <c r="BI261" s="64"/>
      <c r="BJ261" s="64"/>
      <c r="BK261" s="64"/>
      <c r="BL261" s="69"/>
      <c r="BM261" s="64"/>
      <c r="BN261" s="64"/>
      <c r="BO261" s="64"/>
      <c r="BP261" s="64"/>
      <c r="BQ261" s="64"/>
      <c r="BR261" s="64"/>
      <c r="BS261" s="69"/>
      <c r="BT261" s="64"/>
      <c r="BU261" s="70"/>
      <c r="BV261" s="66"/>
      <c r="BW261" s="64"/>
      <c r="BX261" s="66"/>
      <c r="BY261" s="66"/>
      <c r="BZ261" s="64"/>
      <c r="CA261" s="64"/>
      <c r="CB261" s="60"/>
      <c r="CC261" s="60"/>
      <c r="CD261" s="64">
        <v>1879.2269100000001</v>
      </c>
      <c r="CE261" s="64"/>
      <c r="CF261" s="69"/>
      <c r="CG261" s="64"/>
    </row>
    <row r="262" spans="1:85" outlineLevel="1" x14ac:dyDescent="0.35">
      <c r="A262" s="84" t="s">
        <v>438</v>
      </c>
      <c r="B262" s="54" t="s">
        <v>459</v>
      </c>
      <c r="C262" s="55" t="s">
        <v>104</v>
      </c>
      <c r="D262" s="77" t="s">
        <v>460</v>
      </c>
      <c r="E262" s="57" t="s">
        <v>65</v>
      </c>
      <c r="F262" s="86">
        <f t="shared" si="56"/>
        <v>86778.488389999999</v>
      </c>
      <c r="G262" s="59">
        <f t="shared" si="42"/>
        <v>2798.7322600000002</v>
      </c>
      <c r="H262" s="60">
        <f t="shared" si="43"/>
        <v>83979.756129999994</v>
      </c>
      <c r="I262" s="61"/>
      <c r="J262" s="60"/>
      <c r="K262" s="69"/>
      <c r="L262" s="64"/>
      <c r="M262" s="63"/>
      <c r="N262" s="64"/>
      <c r="O262" s="69"/>
      <c r="P262" s="64"/>
      <c r="Q262" s="59"/>
      <c r="R262" s="60"/>
      <c r="S262" s="64"/>
      <c r="T262" s="59"/>
      <c r="U262" s="60"/>
      <c r="V262" s="59"/>
      <c r="W262" s="60"/>
      <c r="X262" s="59"/>
      <c r="Y262" s="60"/>
      <c r="Z262" s="69"/>
      <c r="AA262" s="66"/>
      <c r="AB262" s="63"/>
      <c r="AC262" s="64"/>
      <c r="AD262" s="69"/>
      <c r="AE262" s="64"/>
      <c r="AF262" s="69"/>
      <c r="AG262" s="64"/>
      <c r="AH262" s="59"/>
      <c r="AI262" s="60"/>
      <c r="AJ262" s="64"/>
      <c r="AK262" s="64"/>
      <c r="AL262" s="59"/>
      <c r="AM262" s="60"/>
      <c r="AN262" s="59"/>
      <c r="AO262" s="60"/>
      <c r="AP262" s="59"/>
      <c r="AQ262" s="60"/>
      <c r="AR262" s="69">
        <v>2798.7322600000002</v>
      </c>
      <c r="AS262" s="64">
        <v>661.26775999999995</v>
      </c>
      <c r="AT262" s="60"/>
      <c r="AU262" s="64"/>
      <c r="AV262" s="64">
        <v>28540</v>
      </c>
      <c r="AW262" s="64">
        <v>45812.788999999997</v>
      </c>
      <c r="AX262" s="64"/>
      <c r="AY262" s="64"/>
      <c r="AZ262" s="64"/>
      <c r="BA262" s="64"/>
      <c r="BB262" s="64"/>
      <c r="BC262" s="69"/>
      <c r="BD262" s="60"/>
      <c r="BE262" s="59"/>
      <c r="BF262" s="60"/>
      <c r="BG262" s="60"/>
      <c r="BH262" s="69"/>
      <c r="BI262" s="64"/>
      <c r="BJ262" s="64"/>
      <c r="BK262" s="64"/>
      <c r="BL262" s="69"/>
      <c r="BM262" s="64"/>
      <c r="BN262" s="64"/>
      <c r="BO262" s="64"/>
      <c r="BP262" s="64">
        <v>7671</v>
      </c>
      <c r="BQ262" s="64"/>
      <c r="BR262" s="64"/>
      <c r="BS262" s="69"/>
      <c r="BT262" s="64"/>
      <c r="BU262" s="70"/>
      <c r="BV262" s="66"/>
      <c r="BW262" s="64"/>
      <c r="BX262" s="66"/>
      <c r="BY262" s="66"/>
      <c r="BZ262" s="64"/>
      <c r="CA262" s="64"/>
      <c r="CB262" s="60"/>
      <c r="CC262" s="60"/>
      <c r="CD262" s="64">
        <v>1294.69937</v>
      </c>
      <c r="CE262" s="64"/>
      <c r="CF262" s="69"/>
      <c r="CG262" s="64"/>
    </row>
    <row r="263" spans="1:85" outlineLevel="1" x14ac:dyDescent="0.35">
      <c r="A263" s="84" t="s">
        <v>438</v>
      </c>
      <c r="B263" s="54" t="s">
        <v>461</v>
      </c>
      <c r="C263" s="55" t="s">
        <v>113</v>
      </c>
      <c r="D263" s="77" t="s">
        <v>462</v>
      </c>
      <c r="E263" s="57" t="s">
        <v>65</v>
      </c>
      <c r="F263" s="86">
        <f t="shared" si="56"/>
        <v>1779.3764000000001</v>
      </c>
      <c r="G263" s="59">
        <f t="shared" ref="G263:G326" si="57">SUMIF($I$4:$CG$4,"федеральный бюджет",I263:CG263)</f>
        <v>561.52931000000001</v>
      </c>
      <c r="H263" s="60">
        <f t="shared" ref="H263:H326" si="58">SUMIF($I$4:$CG$4,"краевой бюджет",I263:CG263)</f>
        <v>1217.84709</v>
      </c>
      <c r="I263" s="61"/>
      <c r="J263" s="60"/>
      <c r="K263" s="69">
        <v>561.52931000000001</v>
      </c>
      <c r="L263" s="64">
        <v>229.35704000000001</v>
      </c>
      <c r="M263" s="63"/>
      <c r="N263" s="64"/>
      <c r="O263" s="69"/>
      <c r="P263" s="64"/>
      <c r="Q263" s="59"/>
      <c r="R263" s="60"/>
      <c r="S263" s="64">
        <v>913.49005</v>
      </c>
      <c r="T263" s="59"/>
      <c r="U263" s="60"/>
      <c r="V263" s="59"/>
      <c r="W263" s="60"/>
      <c r="X263" s="59"/>
      <c r="Y263" s="60"/>
      <c r="Z263" s="69"/>
      <c r="AA263" s="66"/>
      <c r="AB263" s="63"/>
      <c r="AC263" s="64"/>
      <c r="AD263" s="69"/>
      <c r="AE263" s="64"/>
      <c r="AF263" s="69"/>
      <c r="AG263" s="64"/>
      <c r="AH263" s="59"/>
      <c r="AI263" s="60"/>
      <c r="AJ263" s="64"/>
      <c r="AK263" s="64"/>
      <c r="AL263" s="59"/>
      <c r="AM263" s="60"/>
      <c r="AN263" s="59"/>
      <c r="AO263" s="60"/>
      <c r="AP263" s="59"/>
      <c r="AQ263" s="60"/>
      <c r="AR263" s="69"/>
      <c r="AS263" s="64"/>
      <c r="AT263" s="60"/>
      <c r="AU263" s="64"/>
      <c r="AV263" s="64"/>
      <c r="AW263" s="64"/>
      <c r="AX263" s="64"/>
      <c r="AY263" s="64"/>
      <c r="AZ263" s="64"/>
      <c r="BA263" s="64"/>
      <c r="BB263" s="64"/>
      <c r="BC263" s="69"/>
      <c r="BD263" s="60"/>
      <c r="BE263" s="59"/>
      <c r="BF263" s="60"/>
      <c r="BG263" s="60"/>
      <c r="BH263" s="69"/>
      <c r="BI263" s="64"/>
      <c r="BJ263" s="64"/>
      <c r="BK263" s="64"/>
      <c r="BL263" s="69"/>
      <c r="BM263" s="64"/>
      <c r="BN263" s="64"/>
      <c r="BO263" s="64">
        <v>75</v>
      </c>
      <c r="BP263" s="64"/>
      <c r="BQ263" s="64"/>
      <c r="BR263" s="64"/>
      <c r="BS263" s="69"/>
      <c r="BT263" s="64"/>
      <c r="BU263" s="70"/>
      <c r="BV263" s="66"/>
      <c r="BW263" s="64"/>
      <c r="BX263" s="66"/>
      <c r="BY263" s="66"/>
      <c r="BZ263" s="64"/>
      <c r="CA263" s="64"/>
      <c r="CB263" s="60"/>
      <c r="CC263" s="60"/>
      <c r="CD263" s="64"/>
      <c r="CE263" s="64"/>
      <c r="CF263" s="69"/>
      <c r="CG263" s="64"/>
    </row>
    <row r="264" spans="1:85" outlineLevel="1" x14ac:dyDescent="0.35">
      <c r="A264" s="84" t="s">
        <v>438</v>
      </c>
      <c r="B264" s="54" t="s">
        <v>463</v>
      </c>
      <c r="C264" s="55" t="s">
        <v>113</v>
      </c>
      <c r="D264" s="77" t="s">
        <v>464</v>
      </c>
      <c r="E264" s="57" t="s">
        <v>65</v>
      </c>
      <c r="F264" s="86">
        <f t="shared" si="56"/>
        <v>1050.9367999999999</v>
      </c>
      <c r="G264" s="59">
        <f t="shared" si="57"/>
        <v>112.62765</v>
      </c>
      <c r="H264" s="60">
        <f t="shared" si="58"/>
        <v>938.30915000000005</v>
      </c>
      <c r="I264" s="61"/>
      <c r="J264" s="60"/>
      <c r="K264" s="69">
        <v>112.62765</v>
      </c>
      <c r="L264" s="64">
        <v>46.002850000000002</v>
      </c>
      <c r="M264" s="63"/>
      <c r="N264" s="64"/>
      <c r="O264" s="69"/>
      <c r="P264" s="64"/>
      <c r="Q264" s="59"/>
      <c r="R264" s="60"/>
      <c r="S264" s="64">
        <v>332.85149999999999</v>
      </c>
      <c r="T264" s="59"/>
      <c r="U264" s="60"/>
      <c r="V264" s="59"/>
      <c r="W264" s="60"/>
      <c r="X264" s="59"/>
      <c r="Y264" s="60"/>
      <c r="Z264" s="69"/>
      <c r="AA264" s="66"/>
      <c r="AB264" s="63"/>
      <c r="AC264" s="64"/>
      <c r="AD264" s="69"/>
      <c r="AE264" s="64"/>
      <c r="AF264" s="69"/>
      <c r="AG264" s="64"/>
      <c r="AH264" s="59"/>
      <c r="AI264" s="60"/>
      <c r="AJ264" s="64">
        <v>559.45479999999998</v>
      </c>
      <c r="AK264" s="64"/>
      <c r="AL264" s="59"/>
      <c r="AM264" s="60"/>
      <c r="AN264" s="59"/>
      <c r="AO264" s="60"/>
      <c r="AP264" s="59"/>
      <c r="AQ264" s="60"/>
      <c r="AR264" s="69"/>
      <c r="AS264" s="64"/>
      <c r="AT264" s="60"/>
      <c r="AU264" s="64"/>
      <c r="AV264" s="64"/>
      <c r="AW264" s="64"/>
      <c r="AX264" s="64"/>
      <c r="AY264" s="64"/>
      <c r="AZ264" s="64"/>
      <c r="BA264" s="64"/>
      <c r="BB264" s="64"/>
      <c r="BC264" s="69"/>
      <c r="BD264" s="60"/>
      <c r="BE264" s="59"/>
      <c r="BF264" s="60"/>
      <c r="BG264" s="60"/>
      <c r="BH264" s="69"/>
      <c r="BI264" s="64"/>
      <c r="BJ264" s="64"/>
      <c r="BK264" s="64"/>
      <c r="BL264" s="69"/>
      <c r="BM264" s="64"/>
      <c r="BN264" s="64"/>
      <c r="BO264" s="64"/>
      <c r="BP264" s="64"/>
      <c r="BQ264" s="64"/>
      <c r="BR264" s="64"/>
      <c r="BS264" s="69"/>
      <c r="BT264" s="64"/>
      <c r="BU264" s="70"/>
      <c r="BV264" s="66"/>
      <c r="BW264" s="64"/>
      <c r="BX264" s="66"/>
      <c r="BY264" s="66"/>
      <c r="BZ264" s="64"/>
      <c r="CA264" s="64"/>
      <c r="CB264" s="60"/>
      <c r="CC264" s="60"/>
      <c r="CD264" s="64"/>
      <c r="CE264" s="64"/>
      <c r="CF264" s="69"/>
      <c r="CG264" s="64"/>
    </row>
    <row r="265" spans="1:85" outlineLevel="1" x14ac:dyDescent="0.35">
      <c r="A265" s="84" t="s">
        <v>438</v>
      </c>
      <c r="B265" s="54" t="s">
        <v>465</v>
      </c>
      <c r="C265" s="55" t="s">
        <v>113</v>
      </c>
      <c r="D265" s="77" t="s">
        <v>466</v>
      </c>
      <c r="E265" s="57" t="s">
        <v>65</v>
      </c>
      <c r="F265" s="86">
        <f t="shared" si="56"/>
        <v>6481.6047400000007</v>
      </c>
      <c r="G265" s="59">
        <f t="shared" si="57"/>
        <v>1472.9801299999999</v>
      </c>
      <c r="H265" s="60">
        <f t="shared" si="58"/>
        <v>5008.6246100000008</v>
      </c>
      <c r="I265" s="61"/>
      <c r="J265" s="60"/>
      <c r="K265" s="69">
        <v>319.63526999999999</v>
      </c>
      <c r="L265" s="64">
        <v>130.55525</v>
      </c>
      <c r="M265" s="63">
        <v>44.811999999999998</v>
      </c>
      <c r="N265" s="64">
        <v>18.30349</v>
      </c>
      <c r="O265" s="69"/>
      <c r="P265" s="64"/>
      <c r="Q265" s="59"/>
      <c r="R265" s="60"/>
      <c r="S265" s="64">
        <v>1177.2103999999999</v>
      </c>
      <c r="T265" s="59">
        <v>820.27427</v>
      </c>
      <c r="U265" s="60">
        <v>8.2857300000000009</v>
      </c>
      <c r="V265" s="59"/>
      <c r="W265" s="60"/>
      <c r="X265" s="59"/>
      <c r="Y265" s="60"/>
      <c r="Z265" s="69"/>
      <c r="AA265" s="66"/>
      <c r="AB265" s="63"/>
      <c r="AC265" s="64"/>
      <c r="AD265" s="69"/>
      <c r="AE265" s="64"/>
      <c r="AF265" s="69"/>
      <c r="AG265" s="64"/>
      <c r="AH265" s="69">
        <v>288.25859000000003</v>
      </c>
      <c r="AI265" s="73">
        <v>117.73942</v>
      </c>
      <c r="AJ265" s="64">
        <v>3553.1777999999999</v>
      </c>
      <c r="AK265" s="64"/>
      <c r="AL265" s="59"/>
      <c r="AM265" s="60"/>
      <c r="AN265" s="59"/>
      <c r="AO265" s="60"/>
      <c r="AP265" s="59"/>
      <c r="AQ265" s="60"/>
      <c r="AR265" s="69"/>
      <c r="AS265" s="64"/>
      <c r="AT265" s="60"/>
      <c r="AU265" s="64"/>
      <c r="AV265" s="64"/>
      <c r="AW265" s="64"/>
      <c r="AX265" s="64"/>
      <c r="AY265" s="64"/>
      <c r="AZ265" s="64"/>
      <c r="BA265" s="64"/>
      <c r="BB265" s="64"/>
      <c r="BC265" s="69"/>
      <c r="BD265" s="60"/>
      <c r="BE265" s="59"/>
      <c r="BF265" s="60"/>
      <c r="BG265" s="60"/>
      <c r="BH265" s="69"/>
      <c r="BI265" s="64"/>
      <c r="BJ265" s="64">
        <v>3.3525200000000002</v>
      </c>
      <c r="BK265" s="64"/>
      <c r="BL265" s="69"/>
      <c r="BM265" s="64"/>
      <c r="BN265" s="64"/>
      <c r="BO265" s="64"/>
      <c r="BP265" s="64"/>
      <c r="BQ265" s="64"/>
      <c r="BR265" s="64"/>
      <c r="BS265" s="69"/>
      <c r="BT265" s="64"/>
      <c r="BU265" s="70"/>
      <c r="BV265" s="66"/>
      <c r="BW265" s="64"/>
      <c r="BX265" s="66"/>
      <c r="BY265" s="66"/>
      <c r="BZ265" s="64"/>
      <c r="CA265" s="64"/>
      <c r="CB265" s="60"/>
      <c r="CC265" s="60"/>
      <c r="CD265" s="64"/>
      <c r="CE265" s="64"/>
      <c r="CF265" s="69"/>
      <c r="CG265" s="64"/>
    </row>
    <row r="266" spans="1:85" outlineLevel="1" x14ac:dyDescent="0.35">
      <c r="A266" s="84" t="s">
        <v>438</v>
      </c>
      <c r="B266" s="54" t="s">
        <v>467</v>
      </c>
      <c r="C266" s="55" t="s">
        <v>113</v>
      </c>
      <c r="D266" s="77">
        <v>2414002091</v>
      </c>
      <c r="E266" s="57" t="s">
        <v>65</v>
      </c>
      <c r="F266" s="86">
        <f t="shared" si="56"/>
        <v>35698.214229999998</v>
      </c>
      <c r="G266" s="59">
        <f t="shared" si="57"/>
        <v>18656.428619999999</v>
      </c>
      <c r="H266" s="60">
        <f t="shared" si="58"/>
        <v>17041.785609999999</v>
      </c>
      <c r="I266" s="61">
        <v>562.14380000000006</v>
      </c>
      <c r="J266" s="60">
        <v>229.60803999999999</v>
      </c>
      <c r="K266" s="69">
        <v>2287.5111700000002</v>
      </c>
      <c r="L266" s="64">
        <v>934.33554000000004</v>
      </c>
      <c r="M266" s="63">
        <v>1447.53106</v>
      </c>
      <c r="N266" s="64">
        <v>591.24508000000003</v>
      </c>
      <c r="O266" s="69"/>
      <c r="P266" s="64"/>
      <c r="Q266" s="59"/>
      <c r="R266" s="60"/>
      <c r="S266" s="64">
        <v>5722.0116600000001</v>
      </c>
      <c r="T266" s="59">
        <v>6119.3118299999996</v>
      </c>
      <c r="U266" s="60">
        <v>61.812169999999995</v>
      </c>
      <c r="V266" s="59">
        <v>3705.9263900000001</v>
      </c>
      <c r="W266" s="60">
        <v>37.433610000000002</v>
      </c>
      <c r="X266" s="59">
        <f>1902.87864+114.13207</f>
        <v>2017.01071</v>
      </c>
      <c r="Y266" s="60">
        <f>100.15151+6.00695</f>
        <v>106.15846000000001</v>
      </c>
      <c r="Z266" s="69"/>
      <c r="AA266" s="66"/>
      <c r="AB266" s="63"/>
      <c r="AC266" s="64"/>
      <c r="AD266" s="69">
        <v>2516.9936600000001</v>
      </c>
      <c r="AE266" s="64">
        <v>1028.0678399999999</v>
      </c>
      <c r="AF266" s="69"/>
      <c r="AG266" s="64"/>
      <c r="AH266" s="59"/>
      <c r="AI266" s="60"/>
      <c r="AJ266" s="64">
        <v>7847.6215400000001</v>
      </c>
      <c r="AK266" s="64"/>
      <c r="AL266" s="59"/>
      <c r="AM266" s="60"/>
      <c r="AN266" s="59"/>
      <c r="AO266" s="60"/>
      <c r="AP266" s="59"/>
      <c r="AQ266" s="60"/>
      <c r="AR266" s="69"/>
      <c r="AS266" s="64"/>
      <c r="AT266" s="60"/>
      <c r="AU266" s="64"/>
      <c r="AV266" s="64"/>
      <c r="AW266" s="64"/>
      <c r="AX266" s="64"/>
      <c r="AY266" s="64"/>
      <c r="AZ266" s="64"/>
      <c r="BA266" s="64"/>
      <c r="BB266" s="64"/>
      <c r="BC266" s="69"/>
      <c r="BD266" s="60"/>
      <c r="BE266" s="59"/>
      <c r="BF266" s="60"/>
      <c r="BG266" s="60"/>
      <c r="BH266" s="69"/>
      <c r="BI266" s="64"/>
      <c r="BJ266" s="64"/>
      <c r="BK266" s="64"/>
      <c r="BL266" s="69"/>
      <c r="BM266" s="64"/>
      <c r="BN266" s="64"/>
      <c r="BO266" s="64"/>
      <c r="BP266" s="64"/>
      <c r="BQ266" s="64"/>
      <c r="BR266" s="64"/>
      <c r="BS266" s="69"/>
      <c r="BT266" s="64"/>
      <c r="BU266" s="70"/>
      <c r="BV266" s="66"/>
      <c r="BW266" s="64"/>
      <c r="BX266" s="66"/>
      <c r="BY266" s="66"/>
      <c r="BZ266" s="64"/>
      <c r="CA266" s="64"/>
      <c r="CB266" s="60"/>
      <c r="CC266" s="60"/>
      <c r="CD266" s="64">
        <v>395.75697000000002</v>
      </c>
      <c r="CE266" s="64">
        <v>87.734700000000004</v>
      </c>
      <c r="CF266" s="69"/>
      <c r="CG266" s="64"/>
    </row>
    <row r="267" spans="1:85" outlineLevel="1" x14ac:dyDescent="0.35">
      <c r="A267" s="84" t="s">
        <v>438</v>
      </c>
      <c r="B267" s="54" t="s">
        <v>468</v>
      </c>
      <c r="C267" s="55" t="s">
        <v>113</v>
      </c>
      <c r="D267" s="77" t="s">
        <v>469</v>
      </c>
      <c r="E267" s="57" t="s">
        <v>65</v>
      </c>
      <c r="F267" s="86">
        <f t="shared" si="56"/>
        <v>13769.658070000001</v>
      </c>
      <c r="G267" s="59">
        <f t="shared" si="57"/>
        <v>856.15851999999995</v>
      </c>
      <c r="H267" s="60">
        <f t="shared" si="58"/>
        <v>12913.49955</v>
      </c>
      <c r="I267" s="61"/>
      <c r="J267" s="60"/>
      <c r="K267" s="69">
        <v>209.16564</v>
      </c>
      <c r="L267" s="64">
        <v>85.433859999999996</v>
      </c>
      <c r="M267" s="63"/>
      <c r="N267" s="64"/>
      <c r="O267" s="69"/>
      <c r="P267" s="64"/>
      <c r="Q267" s="59"/>
      <c r="R267" s="60"/>
      <c r="S267" s="64">
        <v>519.82137999999998</v>
      </c>
      <c r="T267" s="59">
        <v>130.28398000000001</v>
      </c>
      <c r="U267" s="60">
        <v>1.31602</v>
      </c>
      <c r="V267" s="59">
        <v>235.28736000000001</v>
      </c>
      <c r="W267" s="60">
        <v>2.3766400000000001</v>
      </c>
      <c r="X267" s="59">
        <v>281.42153999999999</v>
      </c>
      <c r="Y267" s="60">
        <v>14.81166</v>
      </c>
      <c r="Z267" s="69"/>
      <c r="AA267" s="66"/>
      <c r="AB267" s="63"/>
      <c r="AC267" s="64"/>
      <c r="AD267" s="69"/>
      <c r="AE267" s="64"/>
      <c r="AF267" s="69"/>
      <c r="AG267" s="64"/>
      <c r="AH267" s="59"/>
      <c r="AI267" s="60"/>
      <c r="AJ267" s="64">
        <v>219.55999</v>
      </c>
      <c r="AK267" s="64"/>
      <c r="AL267" s="59"/>
      <c r="AM267" s="60"/>
      <c r="AN267" s="59"/>
      <c r="AO267" s="60"/>
      <c r="AP267" s="59"/>
      <c r="AQ267" s="60"/>
      <c r="AR267" s="69"/>
      <c r="AS267" s="64"/>
      <c r="AT267" s="60"/>
      <c r="AU267" s="64"/>
      <c r="AV267" s="64"/>
      <c r="AW267" s="64"/>
      <c r="AX267" s="64"/>
      <c r="AY267" s="64"/>
      <c r="AZ267" s="64"/>
      <c r="BA267" s="64"/>
      <c r="BB267" s="64"/>
      <c r="BC267" s="69"/>
      <c r="BD267" s="60"/>
      <c r="BE267" s="59"/>
      <c r="BF267" s="60"/>
      <c r="BG267" s="60"/>
      <c r="BH267" s="69"/>
      <c r="BI267" s="64"/>
      <c r="BJ267" s="64"/>
      <c r="BK267" s="64"/>
      <c r="BL267" s="69"/>
      <c r="BM267" s="64"/>
      <c r="BN267" s="64">
        <v>12070.18</v>
      </c>
      <c r="BO267" s="64"/>
      <c r="BP267" s="64"/>
      <c r="BQ267" s="64"/>
      <c r="BR267" s="64"/>
      <c r="BS267" s="69"/>
      <c r="BT267" s="64"/>
      <c r="BU267" s="70"/>
      <c r="BV267" s="66"/>
      <c r="BW267" s="64"/>
      <c r="BX267" s="66"/>
      <c r="BY267" s="66"/>
      <c r="BZ267" s="64"/>
      <c r="CA267" s="64"/>
      <c r="CB267" s="60"/>
      <c r="CC267" s="60"/>
      <c r="CD267" s="64"/>
      <c r="CE267" s="64"/>
      <c r="CF267" s="69"/>
      <c r="CG267" s="64"/>
    </row>
    <row r="268" spans="1:85" outlineLevel="1" x14ac:dyDescent="0.35">
      <c r="A268" s="84" t="s">
        <v>438</v>
      </c>
      <c r="B268" s="54" t="s">
        <v>470</v>
      </c>
      <c r="C268" s="55" t="s">
        <v>113</v>
      </c>
      <c r="D268" s="77" t="s">
        <v>471</v>
      </c>
      <c r="E268" s="57" t="s">
        <v>65</v>
      </c>
      <c r="F268" s="86">
        <f t="shared" si="56"/>
        <v>28785.498329999999</v>
      </c>
      <c r="G268" s="59">
        <f t="shared" si="57"/>
        <v>5875.8590399999994</v>
      </c>
      <c r="H268" s="60">
        <f t="shared" si="58"/>
        <v>22909.639289999999</v>
      </c>
      <c r="I268" s="61">
        <v>119.32666999999999</v>
      </c>
      <c r="J268" s="60">
        <v>48.739069999999998</v>
      </c>
      <c r="K268" s="69">
        <v>1252.24638</v>
      </c>
      <c r="L268" s="64">
        <v>511.48091999999997</v>
      </c>
      <c r="M268" s="63">
        <v>139.09161</v>
      </c>
      <c r="N268" s="64">
        <v>56.812060000000002</v>
      </c>
      <c r="O268" s="69"/>
      <c r="P268" s="64"/>
      <c r="Q268" s="59"/>
      <c r="R268" s="60"/>
      <c r="S268" s="64">
        <v>1760.5911000000001</v>
      </c>
      <c r="T268" s="59">
        <v>630.98630000000003</v>
      </c>
      <c r="U268" s="60">
        <v>6.3737000000000004</v>
      </c>
      <c r="V268" s="59">
        <v>2777.6875399999999</v>
      </c>
      <c r="W268" s="60">
        <v>28.057459999999999</v>
      </c>
      <c r="X268" s="59">
        <v>956.52053999999998</v>
      </c>
      <c r="Y268" s="60">
        <v>50.34319</v>
      </c>
      <c r="Z268" s="69"/>
      <c r="AA268" s="66"/>
      <c r="AB268" s="63"/>
      <c r="AC268" s="64"/>
      <c r="AD268" s="69"/>
      <c r="AE268" s="64"/>
      <c r="AF268" s="69"/>
      <c r="AG268" s="64"/>
      <c r="AH268" s="59"/>
      <c r="AI268" s="60"/>
      <c r="AJ268" s="64">
        <v>514.63206000000002</v>
      </c>
      <c r="AK268" s="64"/>
      <c r="AL268" s="59"/>
      <c r="AM268" s="60"/>
      <c r="AN268" s="59"/>
      <c r="AO268" s="60"/>
      <c r="AP268" s="59"/>
      <c r="AQ268" s="60"/>
      <c r="AR268" s="69"/>
      <c r="AS268" s="64"/>
      <c r="AT268" s="60"/>
      <c r="AU268" s="64"/>
      <c r="AV268" s="64"/>
      <c r="AW268" s="64"/>
      <c r="AX268" s="64"/>
      <c r="AY268" s="64"/>
      <c r="AZ268" s="64"/>
      <c r="BA268" s="64"/>
      <c r="BB268" s="64"/>
      <c r="BC268" s="69"/>
      <c r="BD268" s="60"/>
      <c r="BE268" s="59"/>
      <c r="BF268" s="60"/>
      <c r="BG268" s="60"/>
      <c r="BH268" s="69"/>
      <c r="BI268" s="64"/>
      <c r="BJ268" s="64"/>
      <c r="BK268" s="64"/>
      <c r="BL268" s="69"/>
      <c r="BM268" s="64"/>
      <c r="BN268" s="64">
        <v>17132.495999999999</v>
      </c>
      <c r="BO268" s="64">
        <v>2000</v>
      </c>
      <c r="BP268" s="64"/>
      <c r="BQ268" s="64"/>
      <c r="BR268" s="64"/>
      <c r="BS268" s="69"/>
      <c r="BT268" s="64"/>
      <c r="BU268" s="70"/>
      <c r="BV268" s="66"/>
      <c r="BW268" s="64"/>
      <c r="BX268" s="66"/>
      <c r="BY268" s="66"/>
      <c r="BZ268" s="64"/>
      <c r="CA268" s="64"/>
      <c r="CB268" s="60"/>
      <c r="CC268" s="60"/>
      <c r="CD268" s="64">
        <v>800.11373000000003</v>
      </c>
      <c r="CE268" s="64"/>
      <c r="CF268" s="69"/>
      <c r="CG268" s="64"/>
    </row>
    <row r="269" spans="1:85" ht="46.5" outlineLevel="1" x14ac:dyDescent="0.35">
      <c r="A269" s="94" t="s">
        <v>472</v>
      </c>
      <c r="B269" s="54" t="s">
        <v>473</v>
      </c>
      <c r="C269" s="55" t="s">
        <v>113</v>
      </c>
      <c r="D269" s="77" t="s">
        <v>474</v>
      </c>
      <c r="E269" s="57" t="s">
        <v>65</v>
      </c>
      <c r="F269" s="86">
        <f t="shared" si="56"/>
        <v>969.63269999999989</v>
      </c>
      <c r="G269" s="59">
        <f t="shared" si="57"/>
        <v>572.84064999999998</v>
      </c>
      <c r="H269" s="60">
        <f t="shared" si="58"/>
        <v>396.79204999999996</v>
      </c>
      <c r="I269" s="61"/>
      <c r="J269" s="60"/>
      <c r="K269" s="69">
        <v>193.07597999999999</v>
      </c>
      <c r="L269" s="64">
        <v>78.862020000000001</v>
      </c>
      <c r="M269" s="63"/>
      <c r="N269" s="64"/>
      <c r="O269" s="69"/>
      <c r="P269" s="64"/>
      <c r="Q269" s="59"/>
      <c r="R269" s="60"/>
      <c r="S269" s="64">
        <v>314.09399999999999</v>
      </c>
      <c r="T269" s="59">
        <v>112.26598</v>
      </c>
      <c r="U269" s="60">
        <v>1.13402</v>
      </c>
      <c r="V269" s="59">
        <v>267.49869000000001</v>
      </c>
      <c r="W269" s="60">
        <v>2.70201</v>
      </c>
      <c r="X269" s="59"/>
      <c r="Y269" s="60"/>
      <c r="Z269" s="69"/>
      <c r="AA269" s="66"/>
      <c r="AB269" s="63"/>
      <c r="AC269" s="64"/>
      <c r="AD269" s="69"/>
      <c r="AE269" s="64"/>
      <c r="AF269" s="69"/>
      <c r="AG269" s="64"/>
      <c r="AH269" s="59"/>
      <c r="AI269" s="60"/>
      <c r="AJ269" s="64"/>
      <c r="AK269" s="64"/>
      <c r="AL269" s="59"/>
      <c r="AM269" s="60"/>
      <c r="AN269" s="59"/>
      <c r="AO269" s="60"/>
      <c r="AP269" s="59"/>
      <c r="AQ269" s="60"/>
      <c r="AR269" s="69"/>
      <c r="AS269" s="64"/>
      <c r="AT269" s="60"/>
      <c r="AU269" s="64"/>
      <c r="AV269" s="64"/>
      <c r="AW269" s="64"/>
      <c r="AX269" s="64"/>
      <c r="AY269" s="64"/>
      <c r="AZ269" s="64"/>
      <c r="BA269" s="64"/>
      <c r="BB269" s="64"/>
      <c r="BC269" s="69"/>
      <c r="BD269" s="60"/>
      <c r="BE269" s="59"/>
      <c r="BF269" s="60"/>
      <c r="BG269" s="60"/>
      <c r="BH269" s="69"/>
      <c r="BI269" s="64"/>
      <c r="BJ269" s="64"/>
      <c r="BK269" s="64"/>
      <c r="BL269" s="69"/>
      <c r="BM269" s="64"/>
      <c r="BN269" s="64"/>
      <c r="BO269" s="64"/>
      <c r="BP269" s="64"/>
      <c r="BQ269" s="64"/>
      <c r="BR269" s="64"/>
      <c r="BS269" s="69"/>
      <c r="BT269" s="64"/>
      <c r="BU269" s="70"/>
      <c r="BV269" s="66"/>
      <c r="BW269" s="64"/>
      <c r="BX269" s="66"/>
      <c r="BY269" s="66"/>
      <c r="BZ269" s="64"/>
      <c r="CA269" s="64"/>
      <c r="CB269" s="60"/>
      <c r="CC269" s="60"/>
      <c r="CD269" s="64"/>
      <c r="CE269" s="64"/>
      <c r="CF269" s="69"/>
      <c r="CG269" s="64"/>
    </row>
    <row r="270" spans="1:85" outlineLevel="1" x14ac:dyDescent="0.35">
      <c r="A270" s="84" t="s">
        <v>438</v>
      </c>
      <c r="B270" s="54" t="s">
        <v>475</v>
      </c>
      <c r="C270" s="55" t="s">
        <v>113</v>
      </c>
      <c r="D270" s="77" t="s">
        <v>476</v>
      </c>
      <c r="E270" s="57" t="s">
        <v>65</v>
      </c>
      <c r="F270" s="86">
        <f t="shared" si="56"/>
        <v>3084.7089499999997</v>
      </c>
      <c r="G270" s="59">
        <f t="shared" si="57"/>
        <v>225.25531000000001</v>
      </c>
      <c r="H270" s="60">
        <f t="shared" si="58"/>
        <v>2859.4536399999997</v>
      </c>
      <c r="I270" s="61"/>
      <c r="J270" s="60"/>
      <c r="K270" s="69">
        <v>225.25531000000001</v>
      </c>
      <c r="L270" s="64">
        <v>92.005690000000001</v>
      </c>
      <c r="M270" s="63"/>
      <c r="N270" s="64"/>
      <c r="O270" s="69"/>
      <c r="P270" s="64"/>
      <c r="Q270" s="59"/>
      <c r="R270" s="60"/>
      <c r="S270" s="64">
        <v>577.68272999999999</v>
      </c>
      <c r="T270" s="59"/>
      <c r="U270" s="60"/>
      <c r="V270" s="59"/>
      <c r="W270" s="60"/>
      <c r="X270" s="59"/>
      <c r="Y270" s="60"/>
      <c r="Z270" s="69"/>
      <c r="AA270" s="66"/>
      <c r="AB270" s="63"/>
      <c r="AC270" s="64"/>
      <c r="AD270" s="69"/>
      <c r="AE270" s="64"/>
      <c r="AF270" s="69"/>
      <c r="AG270" s="64"/>
      <c r="AH270" s="59"/>
      <c r="AI270" s="60"/>
      <c r="AJ270" s="64">
        <v>888.08483999999999</v>
      </c>
      <c r="AK270" s="64"/>
      <c r="AL270" s="59"/>
      <c r="AM270" s="60"/>
      <c r="AN270" s="59"/>
      <c r="AO270" s="60"/>
      <c r="AP270" s="59"/>
      <c r="AQ270" s="60"/>
      <c r="AR270" s="69"/>
      <c r="AS270" s="64"/>
      <c r="AT270" s="60"/>
      <c r="AU270" s="64"/>
      <c r="AV270" s="64"/>
      <c r="AW270" s="64"/>
      <c r="AX270" s="64"/>
      <c r="AY270" s="64"/>
      <c r="AZ270" s="64"/>
      <c r="BA270" s="64"/>
      <c r="BB270" s="64"/>
      <c r="BC270" s="69"/>
      <c r="BD270" s="60"/>
      <c r="BE270" s="59"/>
      <c r="BF270" s="60"/>
      <c r="BG270" s="60"/>
      <c r="BH270" s="69"/>
      <c r="BI270" s="64"/>
      <c r="BJ270" s="64"/>
      <c r="BK270" s="64">
        <v>18.237200000000001</v>
      </c>
      <c r="BL270" s="69"/>
      <c r="BM270" s="64"/>
      <c r="BN270" s="64"/>
      <c r="BO270" s="64">
        <v>493</v>
      </c>
      <c r="BP270" s="64"/>
      <c r="BQ270" s="64"/>
      <c r="BR270" s="64"/>
      <c r="BS270" s="69"/>
      <c r="BT270" s="64"/>
      <c r="BU270" s="70"/>
      <c r="BV270" s="66"/>
      <c r="BW270" s="64"/>
      <c r="BX270" s="66"/>
      <c r="BY270" s="66"/>
      <c r="BZ270" s="64"/>
      <c r="CA270" s="64"/>
      <c r="CB270" s="60"/>
      <c r="CC270" s="60"/>
      <c r="CD270" s="64">
        <v>790.44317999999998</v>
      </c>
      <c r="CE270" s="64"/>
      <c r="CF270" s="69"/>
      <c r="CG270" s="64"/>
    </row>
    <row r="271" spans="1:85" s="78" customFormat="1" ht="22.5" x14ac:dyDescent="0.3">
      <c r="A271" s="105" t="s">
        <v>477</v>
      </c>
      <c r="B271" s="96"/>
      <c r="C271" s="97" t="s">
        <v>133</v>
      </c>
      <c r="D271" s="98"/>
      <c r="E271" s="98"/>
      <c r="F271" s="108">
        <f t="shared" ref="F271:AK271" si="59">SUBTOTAL(9,F246:F270)</f>
        <v>197370.93513</v>
      </c>
      <c r="G271" s="108">
        <f t="shared" si="59"/>
        <v>33924.925819999997</v>
      </c>
      <c r="H271" s="108">
        <f t="shared" si="59"/>
        <v>163446.00930999996</v>
      </c>
      <c r="I271" s="108">
        <f t="shared" si="59"/>
        <v>849.43375000000003</v>
      </c>
      <c r="J271" s="108">
        <f t="shared" si="59"/>
        <v>346.95182999999997</v>
      </c>
      <c r="K271" s="108">
        <f t="shared" si="59"/>
        <v>5605.1214600000003</v>
      </c>
      <c r="L271" s="108">
        <f t="shared" si="59"/>
        <v>2289.4158200000002</v>
      </c>
      <c r="M271" s="108">
        <f t="shared" si="59"/>
        <v>1631.4346699999999</v>
      </c>
      <c r="N271" s="108">
        <f t="shared" si="59"/>
        <v>666.36063000000001</v>
      </c>
      <c r="O271" s="108">
        <f t="shared" si="59"/>
        <v>0</v>
      </c>
      <c r="P271" s="108">
        <f t="shared" si="59"/>
        <v>0</v>
      </c>
      <c r="Q271" s="108">
        <f t="shared" si="59"/>
        <v>0</v>
      </c>
      <c r="R271" s="108">
        <f t="shared" si="59"/>
        <v>0</v>
      </c>
      <c r="S271" s="108">
        <f t="shared" si="59"/>
        <v>12237.600089999998</v>
      </c>
      <c r="T271" s="108">
        <f t="shared" si="59"/>
        <v>7910.9074199999995</v>
      </c>
      <c r="U271" s="108">
        <f t="shared" si="59"/>
        <v>79.909379999999999</v>
      </c>
      <c r="V271" s="108">
        <f t="shared" si="59"/>
        <v>7222.5951700000005</v>
      </c>
      <c r="W271" s="108">
        <f t="shared" si="59"/>
        <v>72.95553000000001</v>
      </c>
      <c r="X271" s="108">
        <f t="shared" si="59"/>
        <v>3254.9527899999998</v>
      </c>
      <c r="Y271" s="108">
        <f t="shared" si="59"/>
        <v>171.31331</v>
      </c>
      <c r="Z271" s="108">
        <f t="shared" si="59"/>
        <v>0</v>
      </c>
      <c r="AA271" s="108">
        <f t="shared" si="59"/>
        <v>0</v>
      </c>
      <c r="AB271" s="108">
        <f t="shared" si="59"/>
        <v>0</v>
      </c>
      <c r="AC271" s="108">
        <f t="shared" si="59"/>
        <v>0</v>
      </c>
      <c r="AD271" s="108">
        <f t="shared" si="59"/>
        <v>2516.9936600000001</v>
      </c>
      <c r="AE271" s="108">
        <f t="shared" si="59"/>
        <v>1028.0678399999999</v>
      </c>
      <c r="AF271" s="108">
        <f t="shared" si="59"/>
        <v>0</v>
      </c>
      <c r="AG271" s="108">
        <f t="shared" si="59"/>
        <v>0</v>
      </c>
      <c r="AH271" s="108">
        <f t="shared" si="59"/>
        <v>346.56204000000002</v>
      </c>
      <c r="AI271" s="108">
        <f t="shared" si="59"/>
        <v>141.55349999999999</v>
      </c>
      <c r="AJ271" s="108">
        <f t="shared" si="59"/>
        <v>15751.064839999999</v>
      </c>
      <c r="AK271" s="108">
        <f t="shared" si="59"/>
        <v>0</v>
      </c>
      <c r="AL271" s="108">
        <f t="shared" ref="AL271:BQ271" si="60">SUBTOTAL(9,AL246:AL270)</f>
        <v>0</v>
      </c>
      <c r="AM271" s="108">
        <f t="shared" si="60"/>
        <v>0</v>
      </c>
      <c r="AN271" s="108">
        <f t="shared" si="60"/>
        <v>0</v>
      </c>
      <c r="AO271" s="108">
        <f t="shared" si="60"/>
        <v>0</v>
      </c>
      <c r="AP271" s="108">
        <f t="shared" si="60"/>
        <v>1788.1926000000001</v>
      </c>
      <c r="AQ271" s="108">
        <f t="shared" si="60"/>
        <v>961.80740000000003</v>
      </c>
      <c r="AR271" s="108">
        <f t="shared" si="60"/>
        <v>2798.7322600000002</v>
      </c>
      <c r="AS271" s="108">
        <f t="shared" si="60"/>
        <v>661.26775999999995</v>
      </c>
      <c r="AT271" s="108">
        <f t="shared" si="60"/>
        <v>0</v>
      </c>
      <c r="AU271" s="108">
        <f t="shared" si="60"/>
        <v>0</v>
      </c>
      <c r="AV271" s="108">
        <f t="shared" si="60"/>
        <v>28540</v>
      </c>
      <c r="AW271" s="108">
        <f t="shared" si="60"/>
        <v>49920.531999999999</v>
      </c>
      <c r="AX271" s="108">
        <f t="shared" si="60"/>
        <v>0</v>
      </c>
      <c r="AY271" s="108">
        <f t="shared" si="60"/>
        <v>0</v>
      </c>
      <c r="AZ271" s="108">
        <f t="shared" si="60"/>
        <v>0</v>
      </c>
      <c r="BA271" s="108">
        <f t="shared" si="60"/>
        <v>4850</v>
      </c>
      <c r="BB271" s="108">
        <f t="shared" si="60"/>
        <v>0</v>
      </c>
      <c r="BC271" s="108">
        <f t="shared" si="60"/>
        <v>0</v>
      </c>
      <c r="BD271" s="108">
        <f t="shared" si="60"/>
        <v>0</v>
      </c>
      <c r="BE271" s="108">
        <f t="shared" si="60"/>
        <v>0</v>
      </c>
      <c r="BF271" s="108">
        <f t="shared" si="60"/>
        <v>0</v>
      </c>
      <c r="BG271" s="108">
        <f t="shared" si="60"/>
        <v>0</v>
      </c>
      <c r="BH271" s="108">
        <f t="shared" si="60"/>
        <v>0</v>
      </c>
      <c r="BI271" s="108">
        <f t="shared" si="60"/>
        <v>0</v>
      </c>
      <c r="BJ271" s="108">
        <f t="shared" si="60"/>
        <v>3.3525200000000002</v>
      </c>
      <c r="BK271" s="108">
        <f t="shared" si="60"/>
        <v>18.237200000000001</v>
      </c>
      <c r="BL271" s="108">
        <f>SUBTOTAL(9,BL246:BL270)</f>
        <v>0</v>
      </c>
      <c r="BM271" s="108">
        <f>SUBTOTAL(9,BM246:BM270)</f>
        <v>0</v>
      </c>
      <c r="BN271" s="108">
        <f t="shared" si="60"/>
        <v>29202.675999999999</v>
      </c>
      <c r="BO271" s="108">
        <f t="shared" si="60"/>
        <v>2568</v>
      </c>
      <c r="BP271" s="108">
        <f t="shared" si="60"/>
        <v>7671</v>
      </c>
      <c r="BQ271" s="108">
        <f t="shared" si="60"/>
        <v>629.37</v>
      </c>
      <c r="BR271" s="108">
        <f t="shared" ref="BR271:CG271" si="61">SUBTOTAL(9,BR246:BR270)</f>
        <v>0</v>
      </c>
      <c r="BS271" s="108">
        <f t="shared" si="61"/>
        <v>0</v>
      </c>
      <c r="BT271" s="108">
        <f t="shared" si="61"/>
        <v>0</v>
      </c>
      <c r="BU271" s="108">
        <f t="shared" si="61"/>
        <v>0</v>
      </c>
      <c r="BV271" s="108">
        <f t="shared" si="61"/>
        <v>0</v>
      </c>
      <c r="BW271" s="108">
        <f t="shared" si="61"/>
        <v>0</v>
      </c>
      <c r="BX271" s="108">
        <f t="shared" si="61"/>
        <v>0</v>
      </c>
      <c r="BY271" s="108">
        <f t="shared" si="61"/>
        <v>0</v>
      </c>
      <c r="BZ271" s="108">
        <f t="shared" si="61"/>
        <v>0</v>
      </c>
      <c r="CA271" s="108">
        <f t="shared" si="61"/>
        <v>0</v>
      </c>
      <c r="CB271" s="108">
        <f t="shared" si="61"/>
        <v>0</v>
      </c>
      <c r="CC271" s="108">
        <f t="shared" si="61"/>
        <v>0</v>
      </c>
      <c r="CD271" s="108">
        <f t="shared" si="61"/>
        <v>5546.838960000001</v>
      </c>
      <c r="CE271" s="108">
        <f t="shared" si="61"/>
        <v>87.734700000000004</v>
      </c>
      <c r="CF271" s="108">
        <f t="shared" si="61"/>
        <v>0</v>
      </c>
      <c r="CG271" s="108">
        <f t="shared" si="61"/>
        <v>0</v>
      </c>
    </row>
    <row r="272" spans="1:85" ht="46.5" outlineLevel="1" x14ac:dyDescent="0.35">
      <c r="A272" s="84" t="s">
        <v>478</v>
      </c>
      <c r="B272" s="54" t="s">
        <v>479</v>
      </c>
      <c r="C272" s="55" t="s">
        <v>71</v>
      </c>
      <c r="D272" s="77">
        <v>241500271210</v>
      </c>
      <c r="E272" s="57" t="s">
        <v>65</v>
      </c>
      <c r="F272" s="86">
        <f t="shared" ref="F272:F282" si="62">G272+H272</f>
        <v>2825.7067999999999</v>
      </c>
      <c r="G272" s="59">
        <f t="shared" si="57"/>
        <v>1655.8203900000001</v>
      </c>
      <c r="H272" s="60">
        <f t="shared" si="58"/>
        <v>1169.8864100000001</v>
      </c>
      <c r="I272" s="61"/>
      <c r="J272" s="60"/>
      <c r="K272" s="69">
        <v>450.51062000000002</v>
      </c>
      <c r="L272" s="64">
        <v>184.01138</v>
      </c>
      <c r="M272" s="63"/>
      <c r="N272" s="64"/>
      <c r="O272" s="69"/>
      <c r="P272" s="64"/>
      <c r="Q272" s="59"/>
      <c r="R272" s="60"/>
      <c r="S272" s="64"/>
      <c r="T272" s="59">
        <v>1205.3097700000001</v>
      </c>
      <c r="U272" s="60">
        <v>12.17503</v>
      </c>
      <c r="V272" s="59"/>
      <c r="W272" s="60"/>
      <c r="X272" s="59"/>
      <c r="Y272" s="60"/>
      <c r="Z272" s="69"/>
      <c r="AA272" s="66"/>
      <c r="AB272" s="63"/>
      <c r="AC272" s="64"/>
      <c r="AD272" s="69"/>
      <c r="AE272" s="64"/>
      <c r="AF272" s="69"/>
      <c r="AG272" s="64"/>
      <c r="AH272" s="59"/>
      <c r="AI272" s="60"/>
      <c r="AJ272" s="64"/>
      <c r="AK272" s="64"/>
      <c r="AL272" s="59"/>
      <c r="AM272" s="60"/>
      <c r="AN272" s="59"/>
      <c r="AO272" s="60"/>
      <c r="AP272" s="59"/>
      <c r="AQ272" s="60"/>
      <c r="AR272" s="69"/>
      <c r="AS272" s="64"/>
      <c r="AT272" s="60"/>
      <c r="AU272" s="64"/>
      <c r="AV272" s="64"/>
      <c r="AW272" s="64"/>
      <c r="AX272" s="64"/>
      <c r="AY272" s="64"/>
      <c r="AZ272" s="64"/>
      <c r="BA272" s="64"/>
      <c r="BB272" s="64"/>
      <c r="BC272" s="69"/>
      <c r="BD272" s="60"/>
      <c r="BE272" s="59"/>
      <c r="BF272" s="60"/>
      <c r="BG272" s="60"/>
      <c r="BH272" s="69"/>
      <c r="BI272" s="64"/>
      <c r="BJ272" s="64"/>
      <c r="BK272" s="64"/>
      <c r="BL272" s="69"/>
      <c r="BM272" s="64"/>
      <c r="BN272" s="64"/>
      <c r="BO272" s="64">
        <v>484.7</v>
      </c>
      <c r="BP272" s="64"/>
      <c r="BQ272" s="60">
        <v>489</v>
      </c>
      <c r="BR272" s="64"/>
      <c r="BS272" s="69"/>
      <c r="BT272" s="64"/>
      <c r="BU272" s="70"/>
      <c r="BV272" s="66"/>
      <c r="BW272" s="64"/>
      <c r="BX272" s="66"/>
      <c r="BY272" s="66"/>
      <c r="BZ272" s="64"/>
      <c r="CA272" s="64"/>
      <c r="CB272" s="60"/>
      <c r="CC272" s="60"/>
      <c r="CD272" s="64"/>
      <c r="CE272" s="64"/>
      <c r="CF272" s="69"/>
      <c r="CG272" s="64"/>
    </row>
    <row r="273" spans="1:85" ht="46.5" outlineLevel="1" x14ac:dyDescent="0.35">
      <c r="A273" s="84" t="s">
        <v>478</v>
      </c>
      <c r="B273" s="54" t="s">
        <v>480</v>
      </c>
      <c r="C273" s="55" t="s">
        <v>71</v>
      </c>
      <c r="D273" s="77">
        <v>241503418502</v>
      </c>
      <c r="E273" s="57" t="s">
        <v>65</v>
      </c>
      <c r="F273" s="86">
        <f t="shared" si="62"/>
        <v>113.4</v>
      </c>
      <c r="G273" s="59">
        <f t="shared" si="57"/>
        <v>80.513999999999996</v>
      </c>
      <c r="H273" s="60">
        <f t="shared" si="58"/>
        <v>32.886000000000003</v>
      </c>
      <c r="I273" s="61"/>
      <c r="J273" s="60"/>
      <c r="K273" s="69">
        <v>80.513999999999996</v>
      </c>
      <c r="L273" s="64">
        <v>32.886000000000003</v>
      </c>
      <c r="M273" s="63"/>
      <c r="N273" s="64"/>
      <c r="O273" s="69"/>
      <c r="P273" s="64"/>
      <c r="Q273" s="59"/>
      <c r="R273" s="60"/>
      <c r="S273" s="64"/>
      <c r="T273" s="59"/>
      <c r="U273" s="60"/>
      <c r="V273" s="59"/>
      <c r="W273" s="60"/>
      <c r="X273" s="59"/>
      <c r="Y273" s="60"/>
      <c r="Z273" s="69"/>
      <c r="AA273" s="66"/>
      <c r="AB273" s="63"/>
      <c r="AC273" s="64"/>
      <c r="AD273" s="69"/>
      <c r="AE273" s="64"/>
      <c r="AF273" s="69"/>
      <c r="AG273" s="64"/>
      <c r="AH273" s="59"/>
      <c r="AI273" s="60"/>
      <c r="AJ273" s="64"/>
      <c r="AK273" s="64"/>
      <c r="AL273" s="59"/>
      <c r="AM273" s="60"/>
      <c r="AN273" s="59"/>
      <c r="AO273" s="60"/>
      <c r="AP273" s="59"/>
      <c r="AQ273" s="60"/>
      <c r="AR273" s="69"/>
      <c r="AS273" s="64"/>
      <c r="AT273" s="60"/>
      <c r="AU273" s="64"/>
      <c r="AV273" s="64"/>
      <c r="AW273" s="64"/>
      <c r="AX273" s="64"/>
      <c r="AY273" s="64"/>
      <c r="AZ273" s="64"/>
      <c r="BA273" s="64"/>
      <c r="BB273" s="64"/>
      <c r="BC273" s="69"/>
      <c r="BD273" s="60"/>
      <c r="BE273" s="59"/>
      <c r="BF273" s="60"/>
      <c r="BG273" s="60"/>
      <c r="BH273" s="69"/>
      <c r="BI273" s="64"/>
      <c r="BJ273" s="64"/>
      <c r="BK273" s="64"/>
      <c r="BL273" s="69"/>
      <c r="BM273" s="64"/>
      <c r="BN273" s="64"/>
      <c r="BO273" s="64"/>
      <c r="BP273" s="64"/>
      <c r="BQ273" s="64"/>
      <c r="BR273" s="64"/>
      <c r="BS273" s="69"/>
      <c r="BT273" s="64"/>
      <c r="BU273" s="70"/>
      <c r="BV273" s="66"/>
      <c r="BW273" s="64"/>
      <c r="BX273" s="66"/>
      <c r="BY273" s="66"/>
      <c r="BZ273" s="64"/>
      <c r="CA273" s="64"/>
      <c r="CB273" s="60"/>
      <c r="CC273" s="60"/>
      <c r="CD273" s="64"/>
      <c r="CE273" s="64"/>
      <c r="CF273" s="69"/>
      <c r="CG273" s="64"/>
    </row>
    <row r="274" spans="1:85" ht="46.5" outlineLevel="1" x14ac:dyDescent="0.35">
      <c r="A274" s="84" t="s">
        <v>478</v>
      </c>
      <c r="B274" s="54" t="s">
        <v>481</v>
      </c>
      <c r="C274" s="55" t="s">
        <v>71</v>
      </c>
      <c r="D274" s="77">
        <v>242800670055</v>
      </c>
      <c r="E274" s="57" t="s">
        <v>65</v>
      </c>
      <c r="F274" s="86">
        <f t="shared" si="62"/>
        <v>386.59691999999995</v>
      </c>
      <c r="G274" s="59">
        <f t="shared" si="57"/>
        <v>207.55668</v>
      </c>
      <c r="H274" s="60">
        <f t="shared" si="58"/>
        <v>179.04023999999998</v>
      </c>
      <c r="I274" s="61"/>
      <c r="J274" s="60"/>
      <c r="K274" s="69">
        <v>207.55668</v>
      </c>
      <c r="L274" s="64">
        <v>84.776669999999996</v>
      </c>
      <c r="M274" s="63"/>
      <c r="N274" s="64"/>
      <c r="O274" s="69"/>
      <c r="P274" s="64"/>
      <c r="Q274" s="59"/>
      <c r="R274" s="60"/>
      <c r="S274" s="64">
        <v>94.263570000000001</v>
      </c>
      <c r="T274" s="59"/>
      <c r="U274" s="60"/>
      <c r="V274" s="59"/>
      <c r="W274" s="60"/>
      <c r="X274" s="59"/>
      <c r="Y274" s="60"/>
      <c r="Z274" s="69"/>
      <c r="AA274" s="66"/>
      <c r="AB274" s="63"/>
      <c r="AC274" s="64"/>
      <c r="AD274" s="69"/>
      <c r="AE274" s="64"/>
      <c r="AF274" s="69"/>
      <c r="AG274" s="64"/>
      <c r="AH274" s="59"/>
      <c r="AI274" s="60"/>
      <c r="AJ274" s="64"/>
      <c r="AK274" s="64"/>
      <c r="AL274" s="59"/>
      <c r="AM274" s="60"/>
      <c r="AN274" s="59"/>
      <c r="AO274" s="60"/>
      <c r="AP274" s="59"/>
      <c r="AQ274" s="60"/>
      <c r="AR274" s="69"/>
      <c r="AS274" s="64"/>
      <c r="AT274" s="60"/>
      <c r="AU274" s="64"/>
      <c r="AV274" s="64"/>
      <c r="AW274" s="64"/>
      <c r="AX274" s="64"/>
      <c r="AY274" s="64"/>
      <c r="AZ274" s="64"/>
      <c r="BA274" s="64"/>
      <c r="BB274" s="64"/>
      <c r="BC274" s="69"/>
      <c r="BD274" s="60"/>
      <c r="BE274" s="59"/>
      <c r="BF274" s="60"/>
      <c r="BG274" s="60"/>
      <c r="BH274" s="69"/>
      <c r="BI274" s="64"/>
      <c r="BJ274" s="64"/>
      <c r="BK274" s="64"/>
      <c r="BL274" s="69"/>
      <c r="BM274" s="64"/>
      <c r="BN274" s="64"/>
      <c r="BO274" s="64"/>
      <c r="BP274" s="64"/>
      <c r="BQ274" s="64"/>
      <c r="BR274" s="64"/>
      <c r="BS274" s="69"/>
      <c r="BT274" s="64"/>
      <c r="BU274" s="70"/>
      <c r="BV274" s="66"/>
      <c r="BW274" s="64"/>
      <c r="BX274" s="66"/>
      <c r="BY274" s="66"/>
      <c r="BZ274" s="64"/>
      <c r="CA274" s="64"/>
      <c r="CB274" s="60"/>
      <c r="CC274" s="60"/>
      <c r="CD274" s="64"/>
      <c r="CE274" s="64"/>
      <c r="CF274" s="69"/>
      <c r="CG274" s="64"/>
    </row>
    <row r="275" spans="1:85" ht="46.5" outlineLevel="1" x14ac:dyDescent="0.35">
      <c r="A275" s="84" t="s">
        <v>478</v>
      </c>
      <c r="B275" s="54" t="s">
        <v>482</v>
      </c>
      <c r="C275" s="55" t="s">
        <v>71</v>
      </c>
      <c r="D275" s="77" t="s">
        <v>483</v>
      </c>
      <c r="E275" s="57" t="s">
        <v>65</v>
      </c>
      <c r="F275" s="86">
        <f t="shared" si="62"/>
        <v>6550.2432200000003</v>
      </c>
      <c r="G275" s="59">
        <f t="shared" si="57"/>
        <v>4042.9560000000001</v>
      </c>
      <c r="H275" s="60">
        <f t="shared" si="58"/>
        <v>2507.2872200000002</v>
      </c>
      <c r="I275" s="61"/>
      <c r="J275" s="60"/>
      <c r="K275" s="69">
        <v>758.14500999999996</v>
      </c>
      <c r="L275" s="64">
        <v>309.66487000000001</v>
      </c>
      <c r="M275" s="63"/>
      <c r="N275" s="64"/>
      <c r="O275" s="69"/>
      <c r="P275" s="64"/>
      <c r="Q275" s="59"/>
      <c r="R275" s="60"/>
      <c r="S275" s="64">
        <v>1233.3424399999999</v>
      </c>
      <c r="T275" s="59"/>
      <c r="U275" s="60"/>
      <c r="V275" s="59">
        <v>3284.8109899999999</v>
      </c>
      <c r="W275" s="60">
        <v>33.17991</v>
      </c>
      <c r="X275" s="59"/>
      <c r="Y275" s="60"/>
      <c r="Z275" s="69"/>
      <c r="AA275" s="66"/>
      <c r="AB275" s="63"/>
      <c r="AC275" s="64"/>
      <c r="AD275" s="69"/>
      <c r="AE275" s="64"/>
      <c r="AF275" s="69"/>
      <c r="AG275" s="64"/>
      <c r="AH275" s="59"/>
      <c r="AI275" s="60"/>
      <c r="AJ275" s="64"/>
      <c r="AK275" s="64"/>
      <c r="AL275" s="59"/>
      <c r="AM275" s="60"/>
      <c r="AN275" s="59"/>
      <c r="AO275" s="60"/>
      <c r="AP275" s="59"/>
      <c r="AQ275" s="60"/>
      <c r="AR275" s="69"/>
      <c r="AS275" s="64"/>
      <c r="AT275" s="60"/>
      <c r="AU275" s="64"/>
      <c r="AV275" s="64"/>
      <c r="AW275" s="64"/>
      <c r="AX275" s="64"/>
      <c r="AY275" s="64"/>
      <c r="AZ275" s="64"/>
      <c r="BA275" s="64"/>
      <c r="BB275" s="64"/>
      <c r="BC275" s="69"/>
      <c r="BD275" s="60"/>
      <c r="BE275" s="59"/>
      <c r="BF275" s="60"/>
      <c r="BG275" s="60"/>
      <c r="BH275" s="69"/>
      <c r="BI275" s="64"/>
      <c r="BJ275" s="64"/>
      <c r="BK275" s="64"/>
      <c r="BL275" s="69"/>
      <c r="BM275" s="64"/>
      <c r="BN275" s="64"/>
      <c r="BO275" s="64">
        <v>122.85</v>
      </c>
      <c r="BP275" s="64"/>
      <c r="BQ275" s="60">
        <v>808.25</v>
      </c>
      <c r="BR275" s="64"/>
      <c r="BS275" s="69"/>
      <c r="BT275" s="64"/>
      <c r="BU275" s="70"/>
      <c r="BV275" s="66"/>
      <c r="BW275" s="64"/>
      <c r="BX275" s="66"/>
      <c r="BY275" s="66"/>
      <c r="BZ275" s="64"/>
      <c r="CA275" s="64"/>
      <c r="CB275" s="60"/>
      <c r="CC275" s="60"/>
      <c r="CD275" s="64"/>
      <c r="CE275" s="64"/>
      <c r="CF275" s="69"/>
      <c r="CG275" s="64"/>
    </row>
    <row r="276" spans="1:85" ht="46.5" outlineLevel="1" x14ac:dyDescent="0.35">
      <c r="A276" s="54" t="s">
        <v>478</v>
      </c>
      <c r="B276" s="54" t="s">
        <v>484</v>
      </c>
      <c r="C276" s="55" t="s">
        <v>71</v>
      </c>
      <c r="D276" s="77">
        <v>245011369199</v>
      </c>
      <c r="E276" s="57" t="s">
        <v>65</v>
      </c>
      <c r="F276" s="86">
        <f t="shared" si="62"/>
        <v>257.54635000000002</v>
      </c>
      <c r="G276" s="59">
        <f t="shared" si="57"/>
        <v>134.53978000000001</v>
      </c>
      <c r="H276" s="60">
        <f t="shared" si="58"/>
        <v>123.00657000000001</v>
      </c>
      <c r="I276" s="61">
        <v>92.706649999999996</v>
      </c>
      <c r="J276" s="60">
        <v>37.866100000000003</v>
      </c>
      <c r="K276" s="69">
        <v>41.833129999999997</v>
      </c>
      <c r="L276" s="64">
        <v>17.086770000000001</v>
      </c>
      <c r="M276" s="63"/>
      <c r="N276" s="64"/>
      <c r="O276" s="69"/>
      <c r="P276" s="64"/>
      <c r="Q276" s="59"/>
      <c r="R276" s="60"/>
      <c r="S276" s="64">
        <v>68.053700000000006</v>
      </c>
      <c r="T276" s="59"/>
      <c r="U276" s="60"/>
      <c r="V276" s="59"/>
      <c r="W276" s="60"/>
      <c r="X276" s="59"/>
      <c r="Y276" s="60"/>
      <c r="Z276" s="69"/>
      <c r="AA276" s="66"/>
      <c r="AB276" s="63"/>
      <c r="AC276" s="64"/>
      <c r="AD276" s="69"/>
      <c r="AE276" s="64"/>
      <c r="AF276" s="69"/>
      <c r="AG276" s="64"/>
      <c r="AH276" s="59"/>
      <c r="AI276" s="60"/>
      <c r="AJ276" s="64"/>
      <c r="AK276" s="64"/>
      <c r="AL276" s="59"/>
      <c r="AM276" s="60"/>
      <c r="AN276" s="59"/>
      <c r="AO276" s="60"/>
      <c r="AP276" s="59"/>
      <c r="AQ276" s="60"/>
      <c r="AR276" s="69"/>
      <c r="AS276" s="64"/>
      <c r="AT276" s="60"/>
      <c r="AU276" s="64"/>
      <c r="AV276" s="64"/>
      <c r="AW276" s="64"/>
      <c r="AX276" s="64"/>
      <c r="AY276" s="64"/>
      <c r="AZ276" s="64"/>
      <c r="BA276" s="64"/>
      <c r="BB276" s="64"/>
      <c r="BC276" s="69"/>
      <c r="BD276" s="60"/>
      <c r="BE276" s="59"/>
      <c r="BF276" s="60"/>
      <c r="BG276" s="60"/>
      <c r="BH276" s="69"/>
      <c r="BI276" s="64"/>
      <c r="BJ276" s="64"/>
      <c r="BK276" s="64"/>
      <c r="BL276" s="69"/>
      <c r="BM276" s="64"/>
      <c r="BN276" s="64"/>
      <c r="BO276" s="64"/>
      <c r="BP276" s="64"/>
      <c r="BQ276" s="64"/>
      <c r="BR276" s="64"/>
      <c r="BS276" s="69"/>
      <c r="BT276" s="64"/>
      <c r="BU276" s="70"/>
      <c r="BV276" s="66"/>
      <c r="BW276" s="64"/>
      <c r="BX276" s="66"/>
      <c r="BY276" s="66"/>
      <c r="BZ276" s="64"/>
      <c r="CA276" s="64"/>
      <c r="CB276" s="60"/>
      <c r="CC276" s="60"/>
      <c r="CD276" s="64"/>
      <c r="CE276" s="64"/>
      <c r="CF276" s="69"/>
      <c r="CG276" s="64"/>
    </row>
    <row r="277" spans="1:85" ht="46.5" outlineLevel="1" x14ac:dyDescent="0.35">
      <c r="A277" s="84" t="s">
        <v>478</v>
      </c>
      <c r="B277" s="54" t="s">
        <v>485</v>
      </c>
      <c r="C277" s="55" t="s">
        <v>71</v>
      </c>
      <c r="D277" s="77" t="s">
        <v>486</v>
      </c>
      <c r="E277" s="57" t="s">
        <v>65</v>
      </c>
      <c r="F277" s="86">
        <f t="shared" si="62"/>
        <v>1376.8540500000001</v>
      </c>
      <c r="G277" s="59">
        <f t="shared" si="57"/>
        <v>171.18370999999999</v>
      </c>
      <c r="H277" s="60">
        <f t="shared" si="58"/>
        <v>1205.6703400000001</v>
      </c>
      <c r="I277" s="61"/>
      <c r="J277" s="60"/>
      <c r="K277" s="69"/>
      <c r="L277" s="64"/>
      <c r="M277" s="63"/>
      <c r="N277" s="64"/>
      <c r="O277" s="69"/>
      <c r="P277" s="64"/>
      <c r="Q277" s="59"/>
      <c r="R277" s="60"/>
      <c r="S277" s="64">
        <v>1135.7502400000001</v>
      </c>
      <c r="T277" s="59"/>
      <c r="U277" s="60"/>
      <c r="V277" s="59"/>
      <c r="W277" s="60"/>
      <c r="X277" s="59"/>
      <c r="Y277" s="60"/>
      <c r="Z277" s="69"/>
      <c r="AA277" s="66"/>
      <c r="AB277" s="63"/>
      <c r="AC277" s="64"/>
      <c r="AD277" s="69"/>
      <c r="AE277" s="64"/>
      <c r="AF277" s="69"/>
      <c r="AG277" s="64"/>
      <c r="AH277" s="69">
        <v>171.18370999999999</v>
      </c>
      <c r="AI277" s="73">
        <v>69.920100000000005</v>
      </c>
      <c r="AJ277" s="64"/>
      <c r="AK277" s="64"/>
      <c r="AL277" s="59"/>
      <c r="AM277" s="60"/>
      <c r="AN277" s="59"/>
      <c r="AO277" s="60"/>
      <c r="AP277" s="59"/>
      <c r="AQ277" s="60"/>
      <c r="AR277" s="69"/>
      <c r="AS277" s="64"/>
      <c r="AT277" s="60"/>
      <c r="AU277" s="64"/>
      <c r="AV277" s="64"/>
      <c r="AW277" s="64"/>
      <c r="AX277" s="64"/>
      <c r="AY277" s="64"/>
      <c r="AZ277" s="64"/>
      <c r="BA277" s="64"/>
      <c r="BB277" s="64"/>
      <c r="BC277" s="69"/>
      <c r="BD277" s="60"/>
      <c r="BE277" s="59"/>
      <c r="BF277" s="60"/>
      <c r="BG277" s="60"/>
      <c r="BH277" s="69"/>
      <c r="BI277" s="64"/>
      <c r="BJ277" s="64"/>
      <c r="BK277" s="64"/>
      <c r="BL277" s="69"/>
      <c r="BM277" s="64"/>
      <c r="BN277" s="64"/>
      <c r="BO277" s="64"/>
      <c r="BP277" s="64"/>
      <c r="BQ277" s="64"/>
      <c r="BR277" s="64"/>
      <c r="BS277" s="69"/>
      <c r="BT277" s="64"/>
      <c r="BU277" s="70"/>
      <c r="BV277" s="66"/>
      <c r="BW277" s="64"/>
      <c r="BX277" s="66"/>
      <c r="BY277" s="66"/>
      <c r="BZ277" s="64"/>
      <c r="CA277" s="64"/>
      <c r="CB277" s="60"/>
      <c r="CC277" s="60"/>
      <c r="CD277" s="64"/>
      <c r="CE277" s="64"/>
      <c r="CF277" s="69"/>
      <c r="CG277" s="64"/>
    </row>
    <row r="278" spans="1:85" ht="69.75" outlineLevel="1" x14ac:dyDescent="0.35">
      <c r="A278" s="84" t="s">
        <v>478</v>
      </c>
      <c r="B278" s="54" t="s">
        <v>487</v>
      </c>
      <c r="C278" s="55" t="s">
        <v>71</v>
      </c>
      <c r="D278" s="77">
        <v>241500001446</v>
      </c>
      <c r="E278" s="57" t="s">
        <v>65</v>
      </c>
      <c r="F278" s="86">
        <f t="shared" si="62"/>
        <v>351.75</v>
      </c>
      <c r="G278" s="59">
        <f t="shared" si="57"/>
        <v>277.19995999999998</v>
      </c>
      <c r="H278" s="60">
        <f t="shared" si="58"/>
        <v>74.550039999999996</v>
      </c>
      <c r="I278" s="61"/>
      <c r="J278" s="60"/>
      <c r="K278" s="69"/>
      <c r="L278" s="64"/>
      <c r="M278" s="63"/>
      <c r="N278" s="64"/>
      <c r="O278" s="69"/>
      <c r="P278" s="64"/>
      <c r="Q278" s="59"/>
      <c r="R278" s="60"/>
      <c r="S278" s="64"/>
      <c r="T278" s="59">
        <v>277.19995999999998</v>
      </c>
      <c r="U278" s="60">
        <v>2.8000400000000001</v>
      </c>
      <c r="V278" s="59"/>
      <c r="W278" s="60"/>
      <c r="X278" s="59"/>
      <c r="Y278" s="60"/>
      <c r="Z278" s="69"/>
      <c r="AA278" s="66"/>
      <c r="AB278" s="63"/>
      <c r="AC278" s="64"/>
      <c r="AD278" s="69"/>
      <c r="AE278" s="64"/>
      <c r="AF278" s="69"/>
      <c r="AG278" s="64"/>
      <c r="AH278" s="59"/>
      <c r="AI278" s="60"/>
      <c r="AJ278" s="64"/>
      <c r="AK278" s="64"/>
      <c r="AL278" s="59"/>
      <c r="AM278" s="60"/>
      <c r="AN278" s="59"/>
      <c r="AO278" s="60"/>
      <c r="AP278" s="59"/>
      <c r="AQ278" s="60"/>
      <c r="AR278" s="69"/>
      <c r="AS278" s="64"/>
      <c r="AT278" s="60"/>
      <c r="AU278" s="64"/>
      <c r="AV278" s="64"/>
      <c r="AW278" s="64"/>
      <c r="AX278" s="64"/>
      <c r="AY278" s="64"/>
      <c r="AZ278" s="64"/>
      <c r="BA278" s="64"/>
      <c r="BB278" s="64"/>
      <c r="BC278" s="69"/>
      <c r="BD278" s="60"/>
      <c r="BE278" s="59"/>
      <c r="BF278" s="60"/>
      <c r="BG278" s="60"/>
      <c r="BH278" s="69"/>
      <c r="BI278" s="64"/>
      <c r="BJ278" s="64"/>
      <c r="BK278" s="64"/>
      <c r="BL278" s="69"/>
      <c r="BM278" s="64"/>
      <c r="BN278" s="64"/>
      <c r="BO278" s="64">
        <v>71.75</v>
      </c>
      <c r="BP278" s="64"/>
      <c r="BQ278" s="64"/>
      <c r="BR278" s="64"/>
      <c r="BS278" s="69"/>
      <c r="BT278" s="64"/>
      <c r="BU278" s="70"/>
      <c r="BV278" s="66"/>
      <c r="BW278" s="64"/>
      <c r="BX278" s="66"/>
      <c r="BY278" s="66"/>
      <c r="BZ278" s="64"/>
      <c r="CA278" s="64"/>
      <c r="CB278" s="60"/>
      <c r="CC278" s="60"/>
      <c r="CD278" s="64"/>
      <c r="CE278" s="64"/>
      <c r="CF278" s="69"/>
      <c r="CG278" s="64"/>
    </row>
    <row r="279" spans="1:85" ht="46.5" outlineLevel="1" x14ac:dyDescent="0.35">
      <c r="A279" s="84" t="s">
        <v>478</v>
      </c>
      <c r="B279" s="54" t="s">
        <v>488</v>
      </c>
      <c r="C279" s="119" t="s">
        <v>71</v>
      </c>
      <c r="D279" s="77" t="s">
        <v>489</v>
      </c>
      <c r="E279" s="57" t="s">
        <v>65</v>
      </c>
      <c r="F279" s="86">
        <f t="shared" si="62"/>
        <v>598.02719999999999</v>
      </c>
      <c r="G279" s="59">
        <f t="shared" si="57"/>
        <v>164.11457999999999</v>
      </c>
      <c r="H279" s="60">
        <f t="shared" si="58"/>
        <v>433.91261999999995</v>
      </c>
      <c r="I279" s="61"/>
      <c r="J279" s="60"/>
      <c r="K279" s="69">
        <v>164.11457999999999</v>
      </c>
      <c r="L279" s="64">
        <v>67.032719999999998</v>
      </c>
      <c r="M279" s="63"/>
      <c r="N279" s="64"/>
      <c r="O279" s="69"/>
      <c r="P279" s="64"/>
      <c r="Q279" s="59"/>
      <c r="R279" s="60"/>
      <c r="S279" s="64">
        <v>266.97989999999999</v>
      </c>
      <c r="T279" s="59"/>
      <c r="U279" s="60"/>
      <c r="V279" s="59"/>
      <c r="W279" s="60"/>
      <c r="X279" s="59"/>
      <c r="Y279" s="60"/>
      <c r="Z279" s="69"/>
      <c r="AA279" s="66"/>
      <c r="AB279" s="63"/>
      <c r="AC279" s="64"/>
      <c r="AD279" s="69"/>
      <c r="AE279" s="64"/>
      <c r="AF279" s="69"/>
      <c r="AG279" s="64"/>
      <c r="AH279" s="59"/>
      <c r="AI279" s="60"/>
      <c r="AJ279" s="64"/>
      <c r="AK279" s="64"/>
      <c r="AL279" s="59"/>
      <c r="AM279" s="60"/>
      <c r="AN279" s="59"/>
      <c r="AO279" s="60"/>
      <c r="AP279" s="59"/>
      <c r="AQ279" s="60"/>
      <c r="AR279" s="69"/>
      <c r="AS279" s="64"/>
      <c r="AT279" s="60"/>
      <c r="AU279" s="64"/>
      <c r="AV279" s="64"/>
      <c r="AW279" s="64"/>
      <c r="AX279" s="64"/>
      <c r="AY279" s="64"/>
      <c r="AZ279" s="64"/>
      <c r="BA279" s="64"/>
      <c r="BB279" s="64"/>
      <c r="BC279" s="69"/>
      <c r="BD279" s="60"/>
      <c r="BE279" s="59"/>
      <c r="BF279" s="60"/>
      <c r="BG279" s="60"/>
      <c r="BH279" s="69"/>
      <c r="BI279" s="64"/>
      <c r="BJ279" s="64"/>
      <c r="BK279" s="64"/>
      <c r="BL279" s="69"/>
      <c r="BM279" s="64"/>
      <c r="BN279" s="64"/>
      <c r="BO279" s="64"/>
      <c r="BP279" s="64"/>
      <c r="BQ279" s="60">
        <v>99.9</v>
      </c>
      <c r="BR279" s="64"/>
      <c r="BS279" s="69"/>
      <c r="BT279" s="64"/>
      <c r="BU279" s="70"/>
      <c r="BV279" s="66"/>
      <c r="BW279" s="64"/>
      <c r="BX279" s="66"/>
      <c r="BY279" s="66"/>
      <c r="BZ279" s="64"/>
      <c r="CA279" s="64"/>
      <c r="CB279" s="60"/>
      <c r="CC279" s="60"/>
      <c r="CD279" s="64"/>
      <c r="CE279" s="64"/>
      <c r="CF279" s="69"/>
      <c r="CG279" s="64"/>
    </row>
    <row r="280" spans="1:85" ht="46.5" outlineLevel="1" x14ac:dyDescent="0.35">
      <c r="A280" s="84" t="s">
        <v>478</v>
      </c>
      <c r="B280" s="54" t="s">
        <v>490</v>
      </c>
      <c r="C280" s="55" t="s">
        <v>71</v>
      </c>
      <c r="D280" s="77" t="s">
        <v>491</v>
      </c>
      <c r="E280" s="57" t="s">
        <v>65</v>
      </c>
      <c r="F280" s="86">
        <f t="shared" si="62"/>
        <v>493.428</v>
      </c>
      <c r="G280" s="59">
        <f t="shared" si="57"/>
        <v>35.5</v>
      </c>
      <c r="H280" s="60">
        <f t="shared" si="58"/>
        <v>457.928</v>
      </c>
      <c r="I280" s="61"/>
      <c r="J280" s="60"/>
      <c r="K280" s="69">
        <v>35.5</v>
      </c>
      <c r="L280" s="64">
        <v>14.5</v>
      </c>
      <c r="M280" s="63"/>
      <c r="N280" s="64"/>
      <c r="O280" s="69"/>
      <c r="P280" s="64"/>
      <c r="Q280" s="59"/>
      <c r="R280" s="60"/>
      <c r="S280" s="64">
        <v>32.427999999999997</v>
      </c>
      <c r="T280" s="59"/>
      <c r="U280" s="60"/>
      <c r="V280" s="59"/>
      <c r="W280" s="60"/>
      <c r="X280" s="59"/>
      <c r="Y280" s="60"/>
      <c r="Z280" s="69"/>
      <c r="AA280" s="66"/>
      <c r="AB280" s="63"/>
      <c r="AC280" s="64"/>
      <c r="AD280" s="69"/>
      <c r="AE280" s="64"/>
      <c r="AF280" s="69"/>
      <c r="AG280" s="64"/>
      <c r="AH280" s="59"/>
      <c r="AI280" s="60"/>
      <c r="AJ280" s="64"/>
      <c r="AK280" s="64"/>
      <c r="AL280" s="59"/>
      <c r="AM280" s="60"/>
      <c r="AN280" s="59"/>
      <c r="AO280" s="60"/>
      <c r="AP280" s="59"/>
      <c r="AQ280" s="60"/>
      <c r="AR280" s="69"/>
      <c r="AS280" s="64"/>
      <c r="AT280" s="60"/>
      <c r="AU280" s="64"/>
      <c r="AV280" s="64"/>
      <c r="AW280" s="64"/>
      <c r="AX280" s="64"/>
      <c r="AY280" s="64"/>
      <c r="AZ280" s="64"/>
      <c r="BA280" s="64"/>
      <c r="BB280" s="64"/>
      <c r="BC280" s="69"/>
      <c r="BD280" s="60"/>
      <c r="BE280" s="59"/>
      <c r="BF280" s="60"/>
      <c r="BG280" s="60"/>
      <c r="BH280" s="69"/>
      <c r="BI280" s="64"/>
      <c r="BJ280" s="64"/>
      <c r="BK280" s="64"/>
      <c r="BL280" s="69"/>
      <c r="BM280" s="64"/>
      <c r="BN280" s="64"/>
      <c r="BO280" s="64"/>
      <c r="BP280" s="64"/>
      <c r="BQ280" s="64">
        <v>411</v>
      </c>
      <c r="BR280" s="64"/>
      <c r="BS280" s="69"/>
      <c r="BT280" s="64"/>
      <c r="BU280" s="70"/>
      <c r="BV280" s="66"/>
      <c r="BW280" s="64"/>
      <c r="BX280" s="66"/>
      <c r="BY280" s="66"/>
      <c r="BZ280" s="64"/>
      <c r="CA280" s="64"/>
      <c r="CB280" s="60"/>
      <c r="CC280" s="60"/>
      <c r="CD280" s="64"/>
      <c r="CE280" s="64"/>
      <c r="CF280" s="69"/>
      <c r="CG280" s="64"/>
    </row>
    <row r="281" spans="1:85" outlineLevel="1" x14ac:dyDescent="0.35">
      <c r="A281" s="54" t="s">
        <v>478</v>
      </c>
      <c r="B281" s="54" t="s">
        <v>492</v>
      </c>
      <c r="C281" s="55" t="s">
        <v>71</v>
      </c>
      <c r="D281" s="77" t="s">
        <v>493</v>
      </c>
      <c r="E281" s="57" t="s">
        <v>65</v>
      </c>
      <c r="F281" s="86">
        <f t="shared" si="62"/>
        <v>2825.1813000000002</v>
      </c>
      <c r="G281" s="59">
        <f t="shared" si="57"/>
        <v>828.43371999999999</v>
      </c>
      <c r="H281" s="60">
        <f t="shared" si="58"/>
        <v>1996.7475800000002</v>
      </c>
      <c r="I281" s="61">
        <v>13.24381</v>
      </c>
      <c r="J281" s="60">
        <v>5.40944</v>
      </c>
      <c r="K281" s="69">
        <v>370.06229000000002</v>
      </c>
      <c r="L281" s="64">
        <v>151.15221</v>
      </c>
      <c r="M281" s="63"/>
      <c r="N281" s="64"/>
      <c r="O281" s="69"/>
      <c r="P281" s="64"/>
      <c r="Q281" s="59"/>
      <c r="R281" s="60"/>
      <c r="S281" s="64">
        <v>281.3442</v>
      </c>
      <c r="T281" s="59">
        <v>159.63073</v>
      </c>
      <c r="U281" s="60">
        <v>1.61246</v>
      </c>
      <c r="V281" s="59"/>
      <c r="W281" s="60"/>
      <c r="X281" s="59"/>
      <c r="Y281" s="60"/>
      <c r="Z281" s="69"/>
      <c r="AA281" s="66"/>
      <c r="AB281" s="63"/>
      <c r="AC281" s="64"/>
      <c r="AD281" s="69"/>
      <c r="AE281" s="64"/>
      <c r="AF281" s="69"/>
      <c r="AG281" s="64"/>
      <c r="AH281" s="69">
        <v>285.49689000000001</v>
      </c>
      <c r="AI281" s="73">
        <v>116.61141000000001</v>
      </c>
      <c r="AJ281" s="64">
        <v>886.44982000000005</v>
      </c>
      <c r="AK281" s="64"/>
      <c r="AL281" s="59"/>
      <c r="AM281" s="60"/>
      <c r="AN281" s="59"/>
      <c r="AO281" s="60"/>
      <c r="AP281" s="59"/>
      <c r="AQ281" s="60"/>
      <c r="AR281" s="69"/>
      <c r="AS281" s="64"/>
      <c r="AT281" s="60"/>
      <c r="AU281" s="64"/>
      <c r="AV281" s="64"/>
      <c r="AW281" s="64"/>
      <c r="AX281" s="64"/>
      <c r="AY281" s="64"/>
      <c r="AZ281" s="64"/>
      <c r="BA281" s="64"/>
      <c r="BB281" s="64"/>
      <c r="BC281" s="69"/>
      <c r="BD281" s="60"/>
      <c r="BE281" s="59"/>
      <c r="BF281" s="60"/>
      <c r="BG281" s="60"/>
      <c r="BH281" s="69"/>
      <c r="BI281" s="64"/>
      <c r="BJ281" s="64"/>
      <c r="BK281" s="64"/>
      <c r="BL281" s="69"/>
      <c r="BM281" s="64"/>
      <c r="BN281" s="64"/>
      <c r="BO281" s="64"/>
      <c r="BP281" s="64"/>
      <c r="BQ281" s="60">
        <v>226.5</v>
      </c>
      <c r="BR281" s="64"/>
      <c r="BS281" s="69"/>
      <c r="BT281" s="64"/>
      <c r="BU281" s="70"/>
      <c r="BV281" s="66"/>
      <c r="BW281" s="64"/>
      <c r="BX281" s="66"/>
      <c r="BY281" s="66"/>
      <c r="BZ281" s="64"/>
      <c r="CA281" s="64"/>
      <c r="CB281" s="60"/>
      <c r="CC281" s="60"/>
      <c r="CD281" s="64">
        <v>327.66804000000002</v>
      </c>
      <c r="CE281" s="64"/>
      <c r="CF281" s="69"/>
      <c r="CG281" s="64"/>
    </row>
    <row r="282" spans="1:85" ht="46.5" outlineLevel="1" x14ac:dyDescent="0.35">
      <c r="A282" s="53" t="s">
        <v>494</v>
      </c>
      <c r="B282" s="88" t="s">
        <v>495</v>
      </c>
      <c r="C282" s="55" t="s">
        <v>71</v>
      </c>
      <c r="D282" s="77" t="s">
        <v>496</v>
      </c>
      <c r="E282" s="57" t="s">
        <v>65</v>
      </c>
      <c r="F282" s="86">
        <f t="shared" si="62"/>
        <v>546.96320000000003</v>
      </c>
      <c r="G282" s="59">
        <f t="shared" si="57"/>
        <v>180.20425</v>
      </c>
      <c r="H282" s="60">
        <f t="shared" si="58"/>
        <v>366.75895000000003</v>
      </c>
      <c r="I282" s="61"/>
      <c r="J282" s="60"/>
      <c r="K282" s="69">
        <v>180.20425</v>
      </c>
      <c r="L282" s="64">
        <v>73.604550000000003</v>
      </c>
      <c r="M282" s="63"/>
      <c r="N282" s="64"/>
      <c r="O282" s="69"/>
      <c r="P282" s="64"/>
      <c r="Q282" s="59"/>
      <c r="R282" s="60"/>
      <c r="S282" s="64">
        <v>293.15440000000001</v>
      </c>
      <c r="T282" s="59"/>
      <c r="U282" s="60"/>
      <c r="V282" s="59"/>
      <c r="W282" s="60"/>
      <c r="X282" s="59"/>
      <c r="Y282" s="60"/>
      <c r="Z282" s="69"/>
      <c r="AA282" s="66"/>
      <c r="AB282" s="63"/>
      <c r="AC282" s="64"/>
      <c r="AD282" s="69"/>
      <c r="AE282" s="64"/>
      <c r="AF282" s="69"/>
      <c r="AG282" s="64"/>
      <c r="AH282" s="59"/>
      <c r="AI282" s="60"/>
      <c r="AJ282" s="64"/>
      <c r="AK282" s="64"/>
      <c r="AL282" s="59"/>
      <c r="AM282" s="60"/>
      <c r="AN282" s="59"/>
      <c r="AO282" s="60"/>
      <c r="AP282" s="59"/>
      <c r="AQ282" s="60"/>
      <c r="AR282" s="69"/>
      <c r="AS282" s="64"/>
      <c r="AT282" s="60"/>
      <c r="AU282" s="64"/>
      <c r="AV282" s="64"/>
      <c r="AW282" s="64"/>
      <c r="AX282" s="64"/>
      <c r="AY282" s="64"/>
      <c r="AZ282" s="64"/>
      <c r="BA282" s="64"/>
      <c r="BB282" s="64"/>
      <c r="BC282" s="69"/>
      <c r="BD282" s="60"/>
      <c r="BE282" s="59"/>
      <c r="BF282" s="60"/>
      <c r="BG282" s="60"/>
      <c r="BH282" s="69"/>
      <c r="BI282" s="64"/>
      <c r="BJ282" s="64"/>
      <c r="BK282" s="64"/>
      <c r="BL282" s="69"/>
      <c r="BM282" s="64"/>
      <c r="BN282" s="64"/>
      <c r="BO282" s="64"/>
      <c r="BP282" s="64"/>
      <c r="BQ282" s="64"/>
      <c r="BR282" s="64"/>
      <c r="BS282" s="69"/>
      <c r="BT282" s="64"/>
      <c r="BU282" s="70"/>
      <c r="BV282" s="66"/>
      <c r="BW282" s="64"/>
      <c r="BX282" s="66"/>
      <c r="BY282" s="66"/>
      <c r="BZ282" s="64"/>
      <c r="CA282" s="64"/>
      <c r="CB282" s="60"/>
      <c r="CC282" s="60"/>
      <c r="CD282" s="64"/>
      <c r="CE282" s="64"/>
      <c r="CF282" s="69"/>
      <c r="CG282" s="64"/>
    </row>
    <row r="283" spans="1:85" s="78" customFormat="1" ht="22.5" x14ac:dyDescent="0.3">
      <c r="A283" s="105" t="s">
        <v>497</v>
      </c>
      <c r="B283" s="96"/>
      <c r="C283" s="97" t="s">
        <v>133</v>
      </c>
      <c r="D283" s="98"/>
      <c r="E283" s="98"/>
      <c r="F283" s="108">
        <f t="shared" ref="F283:AK283" si="63">SUBTOTAL(9,F272:F282)</f>
        <v>16325.697040000001</v>
      </c>
      <c r="G283" s="108">
        <f t="shared" si="63"/>
        <v>7778.0230700000002</v>
      </c>
      <c r="H283" s="108">
        <f t="shared" si="63"/>
        <v>8547.6739699999998</v>
      </c>
      <c r="I283" s="108">
        <f t="shared" si="63"/>
        <v>105.95045999999999</v>
      </c>
      <c r="J283" s="108">
        <f t="shared" si="63"/>
        <v>43.275540000000007</v>
      </c>
      <c r="K283" s="108">
        <f t="shared" si="63"/>
        <v>2288.44056</v>
      </c>
      <c r="L283" s="108">
        <f t="shared" si="63"/>
        <v>934.71516999999994</v>
      </c>
      <c r="M283" s="108">
        <f t="shared" si="63"/>
        <v>0</v>
      </c>
      <c r="N283" s="108">
        <f t="shared" si="63"/>
        <v>0</v>
      </c>
      <c r="O283" s="108">
        <f t="shared" si="63"/>
        <v>0</v>
      </c>
      <c r="P283" s="108">
        <f t="shared" si="63"/>
        <v>0</v>
      </c>
      <c r="Q283" s="108">
        <f t="shared" si="63"/>
        <v>0</v>
      </c>
      <c r="R283" s="108">
        <f t="shared" si="63"/>
        <v>0</v>
      </c>
      <c r="S283" s="108">
        <f t="shared" si="63"/>
        <v>3405.3164499999998</v>
      </c>
      <c r="T283" s="108">
        <f t="shared" si="63"/>
        <v>1642.1404600000001</v>
      </c>
      <c r="U283" s="108">
        <f t="shared" si="63"/>
        <v>16.587529999999997</v>
      </c>
      <c r="V283" s="108">
        <f t="shared" si="63"/>
        <v>3284.8109899999999</v>
      </c>
      <c r="W283" s="108">
        <f t="shared" si="63"/>
        <v>33.17991</v>
      </c>
      <c r="X283" s="108">
        <f t="shared" si="63"/>
        <v>0</v>
      </c>
      <c r="Y283" s="108">
        <f t="shared" si="63"/>
        <v>0</v>
      </c>
      <c r="Z283" s="108">
        <f t="shared" si="63"/>
        <v>0</v>
      </c>
      <c r="AA283" s="108">
        <f t="shared" si="63"/>
        <v>0</v>
      </c>
      <c r="AB283" s="108">
        <f t="shared" si="63"/>
        <v>0</v>
      </c>
      <c r="AC283" s="108">
        <f t="shared" si="63"/>
        <v>0</v>
      </c>
      <c r="AD283" s="108">
        <f t="shared" si="63"/>
        <v>0</v>
      </c>
      <c r="AE283" s="108">
        <f t="shared" si="63"/>
        <v>0</v>
      </c>
      <c r="AF283" s="108">
        <f t="shared" si="63"/>
        <v>0</v>
      </c>
      <c r="AG283" s="108">
        <f t="shared" si="63"/>
        <v>0</v>
      </c>
      <c r="AH283" s="108">
        <f t="shared" si="63"/>
        <v>456.68060000000003</v>
      </c>
      <c r="AI283" s="108">
        <f t="shared" si="63"/>
        <v>186.53151000000003</v>
      </c>
      <c r="AJ283" s="108">
        <f t="shared" si="63"/>
        <v>886.44982000000005</v>
      </c>
      <c r="AK283" s="108">
        <f t="shared" si="63"/>
        <v>0</v>
      </c>
      <c r="AL283" s="108">
        <f t="shared" ref="AL283:BQ283" si="64">SUBTOTAL(9,AL272:AL282)</f>
        <v>0</v>
      </c>
      <c r="AM283" s="108">
        <f t="shared" si="64"/>
        <v>0</v>
      </c>
      <c r="AN283" s="108">
        <f t="shared" si="64"/>
        <v>0</v>
      </c>
      <c r="AO283" s="108">
        <f t="shared" si="64"/>
        <v>0</v>
      </c>
      <c r="AP283" s="108">
        <f t="shared" si="64"/>
        <v>0</v>
      </c>
      <c r="AQ283" s="108">
        <f t="shared" si="64"/>
        <v>0</v>
      </c>
      <c r="AR283" s="108">
        <f t="shared" si="64"/>
        <v>0</v>
      </c>
      <c r="AS283" s="108">
        <f t="shared" si="64"/>
        <v>0</v>
      </c>
      <c r="AT283" s="108">
        <f t="shared" si="64"/>
        <v>0</v>
      </c>
      <c r="AU283" s="108">
        <f t="shared" si="64"/>
        <v>0</v>
      </c>
      <c r="AV283" s="108">
        <f t="shared" si="64"/>
        <v>0</v>
      </c>
      <c r="AW283" s="108">
        <f t="shared" si="64"/>
        <v>0</v>
      </c>
      <c r="AX283" s="108">
        <f t="shared" si="64"/>
        <v>0</v>
      </c>
      <c r="AY283" s="108">
        <f t="shared" si="64"/>
        <v>0</v>
      </c>
      <c r="AZ283" s="108">
        <f t="shared" si="64"/>
        <v>0</v>
      </c>
      <c r="BA283" s="108">
        <f t="shared" si="64"/>
        <v>0</v>
      </c>
      <c r="BB283" s="108">
        <f t="shared" si="64"/>
        <v>0</v>
      </c>
      <c r="BC283" s="108">
        <f t="shared" si="64"/>
        <v>0</v>
      </c>
      <c r="BD283" s="108">
        <f t="shared" si="64"/>
        <v>0</v>
      </c>
      <c r="BE283" s="108">
        <f t="shared" si="64"/>
        <v>0</v>
      </c>
      <c r="BF283" s="108">
        <f t="shared" si="64"/>
        <v>0</v>
      </c>
      <c r="BG283" s="108">
        <f t="shared" si="64"/>
        <v>0</v>
      </c>
      <c r="BH283" s="108">
        <f t="shared" si="64"/>
        <v>0</v>
      </c>
      <c r="BI283" s="108">
        <f t="shared" si="64"/>
        <v>0</v>
      </c>
      <c r="BJ283" s="108">
        <f t="shared" si="64"/>
        <v>0</v>
      </c>
      <c r="BK283" s="108">
        <f t="shared" si="64"/>
        <v>0</v>
      </c>
      <c r="BL283" s="108">
        <f>SUBTOTAL(9,BL272:BL282)</f>
        <v>0</v>
      </c>
      <c r="BM283" s="108">
        <f>SUBTOTAL(9,BM272:BM282)</f>
        <v>0</v>
      </c>
      <c r="BN283" s="108">
        <f t="shared" si="64"/>
        <v>0</v>
      </c>
      <c r="BO283" s="108">
        <f t="shared" si="64"/>
        <v>679.3</v>
      </c>
      <c r="BP283" s="108">
        <f t="shared" si="64"/>
        <v>0</v>
      </c>
      <c r="BQ283" s="108">
        <f t="shared" si="64"/>
        <v>2034.65</v>
      </c>
      <c r="BR283" s="108">
        <f t="shared" ref="BR283:CG283" si="65">SUBTOTAL(9,BR272:BR282)</f>
        <v>0</v>
      </c>
      <c r="BS283" s="108">
        <f t="shared" si="65"/>
        <v>0</v>
      </c>
      <c r="BT283" s="108">
        <f t="shared" si="65"/>
        <v>0</v>
      </c>
      <c r="BU283" s="108">
        <f t="shared" si="65"/>
        <v>0</v>
      </c>
      <c r="BV283" s="108">
        <f t="shared" si="65"/>
        <v>0</v>
      </c>
      <c r="BW283" s="108">
        <f t="shared" si="65"/>
        <v>0</v>
      </c>
      <c r="BX283" s="108">
        <f t="shared" si="65"/>
        <v>0</v>
      </c>
      <c r="BY283" s="108">
        <f t="shared" si="65"/>
        <v>0</v>
      </c>
      <c r="BZ283" s="108">
        <f t="shared" si="65"/>
        <v>0</v>
      </c>
      <c r="CA283" s="108">
        <f t="shared" si="65"/>
        <v>0</v>
      </c>
      <c r="CB283" s="108">
        <f t="shared" si="65"/>
        <v>0</v>
      </c>
      <c r="CC283" s="108">
        <f t="shared" si="65"/>
        <v>0</v>
      </c>
      <c r="CD283" s="108">
        <f t="shared" si="65"/>
        <v>327.66804000000002</v>
      </c>
      <c r="CE283" s="108">
        <f t="shared" si="65"/>
        <v>0</v>
      </c>
      <c r="CF283" s="108">
        <f t="shared" si="65"/>
        <v>0</v>
      </c>
      <c r="CG283" s="108">
        <f t="shared" si="65"/>
        <v>0</v>
      </c>
    </row>
    <row r="284" spans="1:85" ht="69.75" outlineLevel="1" x14ac:dyDescent="0.35">
      <c r="A284" s="54" t="s">
        <v>498</v>
      </c>
      <c r="B284" s="54" t="s">
        <v>499</v>
      </c>
      <c r="C284" s="55" t="s">
        <v>64</v>
      </c>
      <c r="D284" s="77">
        <v>241600739526</v>
      </c>
      <c r="E284" s="57" t="s">
        <v>65</v>
      </c>
      <c r="F284" s="86">
        <f t="shared" ref="F284:F316" si="66">G284+H284</f>
        <v>340.26850000000002</v>
      </c>
      <c r="G284" s="59">
        <f t="shared" si="57"/>
        <v>0</v>
      </c>
      <c r="H284" s="60">
        <f t="shared" si="58"/>
        <v>340.26850000000002</v>
      </c>
      <c r="I284" s="61"/>
      <c r="J284" s="60"/>
      <c r="K284" s="69"/>
      <c r="L284" s="64"/>
      <c r="M284" s="63"/>
      <c r="N284" s="64"/>
      <c r="O284" s="69"/>
      <c r="P284" s="64"/>
      <c r="Q284" s="59"/>
      <c r="R284" s="60"/>
      <c r="S284" s="64">
        <v>340.26850000000002</v>
      </c>
      <c r="T284" s="59"/>
      <c r="U284" s="60"/>
      <c r="V284" s="59"/>
      <c r="W284" s="60"/>
      <c r="X284" s="59"/>
      <c r="Y284" s="60"/>
      <c r="Z284" s="69"/>
      <c r="AA284" s="66"/>
      <c r="AB284" s="63"/>
      <c r="AC284" s="64"/>
      <c r="AD284" s="69"/>
      <c r="AE284" s="64"/>
      <c r="AF284" s="69"/>
      <c r="AG284" s="64"/>
      <c r="AH284" s="59"/>
      <c r="AI284" s="60"/>
      <c r="AJ284" s="64"/>
      <c r="AK284" s="64"/>
      <c r="AL284" s="59"/>
      <c r="AM284" s="60"/>
      <c r="AN284" s="59"/>
      <c r="AO284" s="60"/>
      <c r="AP284" s="59"/>
      <c r="AQ284" s="60"/>
      <c r="AR284" s="69"/>
      <c r="AS284" s="64"/>
      <c r="AT284" s="60"/>
      <c r="AU284" s="64"/>
      <c r="AV284" s="64"/>
      <c r="AW284" s="64"/>
      <c r="AX284" s="64"/>
      <c r="AY284" s="64"/>
      <c r="AZ284" s="64"/>
      <c r="BA284" s="64"/>
      <c r="BB284" s="64"/>
      <c r="BC284" s="69"/>
      <c r="BD284" s="60"/>
      <c r="BE284" s="59"/>
      <c r="BF284" s="60"/>
      <c r="BG284" s="60"/>
      <c r="BH284" s="69"/>
      <c r="BI284" s="64"/>
      <c r="BJ284" s="64"/>
      <c r="BK284" s="64"/>
      <c r="BL284" s="69"/>
      <c r="BM284" s="64"/>
      <c r="BN284" s="64"/>
      <c r="BO284" s="64"/>
      <c r="BP284" s="64"/>
      <c r="BQ284" s="64"/>
      <c r="BR284" s="64"/>
      <c r="BS284" s="69"/>
      <c r="BT284" s="64"/>
      <c r="BU284" s="70"/>
      <c r="BV284" s="66"/>
      <c r="BW284" s="64"/>
      <c r="BX284" s="66"/>
      <c r="BY284" s="66"/>
      <c r="BZ284" s="64"/>
      <c r="CA284" s="64"/>
      <c r="CB284" s="60"/>
      <c r="CC284" s="60"/>
      <c r="CD284" s="64"/>
      <c r="CE284" s="64"/>
      <c r="CF284" s="69"/>
      <c r="CG284" s="64"/>
    </row>
    <row r="285" spans="1:85" ht="69.75" outlineLevel="1" x14ac:dyDescent="0.35">
      <c r="A285" s="84" t="s">
        <v>498</v>
      </c>
      <c r="B285" s="54" t="s">
        <v>500</v>
      </c>
      <c r="C285" s="55" t="s">
        <v>64</v>
      </c>
      <c r="D285" s="77">
        <v>246307346811</v>
      </c>
      <c r="E285" s="57" t="s">
        <v>65</v>
      </c>
      <c r="F285" s="86">
        <f t="shared" si="66"/>
        <v>1154.9721500000001</v>
      </c>
      <c r="G285" s="59">
        <f t="shared" si="57"/>
        <v>785.54338000000007</v>
      </c>
      <c r="H285" s="60">
        <f t="shared" si="58"/>
        <v>369.42876999999999</v>
      </c>
      <c r="I285" s="61"/>
      <c r="J285" s="60"/>
      <c r="K285" s="69">
        <v>18.020420000000001</v>
      </c>
      <c r="L285" s="64">
        <v>7.3604599999999998</v>
      </c>
      <c r="M285" s="63"/>
      <c r="N285" s="64"/>
      <c r="O285" s="69"/>
      <c r="P285" s="64"/>
      <c r="Q285" s="59"/>
      <c r="R285" s="60"/>
      <c r="S285" s="64">
        <v>29.315439999999999</v>
      </c>
      <c r="T285" s="59">
        <v>767.52296000000001</v>
      </c>
      <c r="U285" s="60">
        <v>7.7528699999999997</v>
      </c>
      <c r="V285" s="59"/>
      <c r="W285" s="60"/>
      <c r="X285" s="59"/>
      <c r="Y285" s="60"/>
      <c r="Z285" s="69"/>
      <c r="AA285" s="66"/>
      <c r="AB285" s="63"/>
      <c r="AC285" s="64"/>
      <c r="AD285" s="69"/>
      <c r="AE285" s="64"/>
      <c r="AF285" s="69"/>
      <c r="AG285" s="64"/>
      <c r="AH285" s="59"/>
      <c r="AI285" s="60"/>
      <c r="AJ285" s="64"/>
      <c r="AK285" s="64"/>
      <c r="AL285" s="59"/>
      <c r="AM285" s="60"/>
      <c r="AN285" s="59"/>
      <c r="AO285" s="60"/>
      <c r="AP285" s="59"/>
      <c r="AQ285" s="60"/>
      <c r="AR285" s="69"/>
      <c r="AS285" s="64"/>
      <c r="AT285" s="60"/>
      <c r="AU285" s="64"/>
      <c r="AV285" s="64"/>
      <c r="AW285" s="64"/>
      <c r="AX285" s="64"/>
      <c r="AY285" s="64"/>
      <c r="AZ285" s="64"/>
      <c r="BA285" s="64"/>
      <c r="BB285" s="64"/>
      <c r="BC285" s="69"/>
      <c r="BD285" s="60"/>
      <c r="BE285" s="59"/>
      <c r="BF285" s="60"/>
      <c r="BG285" s="60"/>
      <c r="BH285" s="69"/>
      <c r="BI285" s="64"/>
      <c r="BJ285" s="64"/>
      <c r="BK285" s="64"/>
      <c r="BL285" s="69"/>
      <c r="BM285" s="64"/>
      <c r="BN285" s="64"/>
      <c r="BO285" s="64">
        <v>325</v>
      </c>
      <c r="BP285" s="64"/>
      <c r="BQ285" s="64"/>
      <c r="BR285" s="64"/>
      <c r="BS285" s="69"/>
      <c r="BT285" s="64"/>
      <c r="BU285" s="70"/>
      <c r="BV285" s="66"/>
      <c r="BW285" s="64"/>
      <c r="BX285" s="66"/>
      <c r="BY285" s="66"/>
      <c r="BZ285" s="64"/>
      <c r="CA285" s="64"/>
      <c r="CB285" s="60"/>
      <c r="CC285" s="60"/>
      <c r="CD285" s="64"/>
      <c r="CE285" s="64"/>
      <c r="CF285" s="69"/>
      <c r="CG285" s="64"/>
    </row>
    <row r="286" spans="1:85" ht="69.75" outlineLevel="1" x14ac:dyDescent="0.35">
      <c r="A286" s="84" t="s">
        <v>498</v>
      </c>
      <c r="B286" s="54" t="s">
        <v>501</v>
      </c>
      <c r="C286" s="119" t="s">
        <v>64</v>
      </c>
      <c r="D286" s="77">
        <v>241601045129</v>
      </c>
      <c r="E286" s="57" t="s">
        <v>65</v>
      </c>
      <c r="F286" s="86">
        <f t="shared" si="66"/>
        <v>189.94474</v>
      </c>
      <c r="G286" s="59">
        <f t="shared" si="57"/>
        <v>74.805189999999996</v>
      </c>
      <c r="H286" s="60">
        <f t="shared" si="58"/>
        <v>115.13955</v>
      </c>
      <c r="I286" s="61"/>
      <c r="J286" s="60"/>
      <c r="K286" s="69"/>
      <c r="L286" s="64"/>
      <c r="M286" s="63"/>
      <c r="N286" s="64"/>
      <c r="O286" s="69"/>
      <c r="P286" s="64"/>
      <c r="Q286" s="59"/>
      <c r="R286" s="60"/>
      <c r="S286" s="64">
        <v>29.315439999999999</v>
      </c>
      <c r="T286" s="59"/>
      <c r="U286" s="60"/>
      <c r="V286" s="59">
        <v>74.805189999999996</v>
      </c>
      <c r="W286" s="60">
        <v>0.75561</v>
      </c>
      <c r="X286" s="59"/>
      <c r="Y286" s="60"/>
      <c r="Z286" s="69"/>
      <c r="AA286" s="66"/>
      <c r="AB286" s="63"/>
      <c r="AC286" s="64"/>
      <c r="AD286" s="69"/>
      <c r="AE286" s="64"/>
      <c r="AF286" s="69"/>
      <c r="AG286" s="64"/>
      <c r="AH286" s="59"/>
      <c r="AI286" s="60"/>
      <c r="AJ286" s="64"/>
      <c r="AK286" s="64"/>
      <c r="AL286" s="59"/>
      <c r="AM286" s="60"/>
      <c r="AN286" s="59"/>
      <c r="AO286" s="60"/>
      <c r="AP286" s="59"/>
      <c r="AQ286" s="60"/>
      <c r="AR286" s="69"/>
      <c r="AS286" s="64"/>
      <c r="AT286" s="60"/>
      <c r="AU286" s="64"/>
      <c r="AV286" s="64"/>
      <c r="AW286" s="64"/>
      <c r="AX286" s="64"/>
      <c r="AY286" s="64"/>
      <c r="AZ286" s="64"/>
      <c r="BA286" s="64"/>
      <c r="BB286" s="64"/>
      <c r="BC286" s="69"/>
      <c r="BD286" s="60"/>
      <c r="BE286" s="59"/>
      <c r="BF286" s="60"/>
      <c r="BG286" s="60"/>
      <c r="BH286" s="69"/>
      <c r="BI286" s="64"/>
      <c r="BJ286" s="64"/>
      <c r="BK286" s="64"/>
      <c r="BL286" s="69"/>
      <c r="BM286" s="64"/>
      <c r="BN286" s="64"/>
      <c r="BO286" s="64">
        <v>85.0685</v>
      </c>
      <c r="BP286" s="64"/>
      <c r="BQ286" s="64"/>
      <c r="BR286" s="64"/>
      <c r="BS286" s="69"/>
      <c r="BT286" s="64"/>
      <c r="BU286" s="70"/>
      <c r="BV286" s="66"/>
      <c r="BW286" s="64"/>
      <c r="BX286" s="66"/>
      <c r="BY286" s="66"/>
      <c r="BZ286" s="64"/>
      <c r="CA286" s="64"/>
      <c r="CB286" s="60"/>
      <c r="CC286" s="60"/>
      <c r="CD286" s="64"/>
      <c r="CE286" s="64"/>
      <c r="CF286" s="69"/>
      <c r="CG286" s="64"/>
    </row>
    <row r="287" spans="1:85" ht="69.75" outlineLevel="1" x14ac:dyDescent="0.35">
      <c r="A287" s="54" t="s">
        <v>498</v>
      </c>
      <c r="B287" s="54" t="s">
        <v>502</v>
      </c>
      <c r="C287" s="55" t="s">
        <v>140</v>
      </c>
      <c r="D287" s="77">
        <v>245011564898</v>
      </c>
      <c r="E287" s="57" t="s">
        <v>65</v>
      </c>
      <c r="F287" s="86">
        <f t="shared" si="66"/>
        <v>277.11801000000003</v>
      </c>
      <c r="G287" s="59">
        <f t="shared" si="57"/>
        <v>85.238990000000001</v>
      </c>
      <c r="H287" s="60">
        <f t="shared" si="58"/>
        <v>191.87902</v>
      </c>
      <c r="I287" s="61"/>
      <c r="J287" s="60"/>
      <c r="K287" s="69"/>
      <c r="L287" s="64"/>
      <c r="M287" s="63"/>
      <c r="N287" s="64"/>
      <c r="O287" s="69"/>
      <c r="P287" s="64"/>
      <c r="Q287" s="59"/>
      <c r="R287" s="60"/>
      <c r="S287" s="64"/>
      <c r="T287" s="59">
        <v>85.238990000000001</v>
      </c>
      <c r="U287" s="60">
        <v>0.86101000000000005</v>
      </c>
      <c r="V287" s="59"/>
      <c r="W287" s="60"/>
      <c r="X287" s="59"/>
      <c r="Y287" s="60"/>
      <c r="Z287" s="69"/>
      <c r="AA287" s="66"/>
      <c r="AB287" s="63"/>
      <c r="AC287" s="64"/>
      <c r="AD287" s="69"/>
      <c r="AE287" s="64"/>
      <c r="AF287" s="69"/>
      <c r="AG287" s="64"/>
      <c r="AH287" s="59"/>
      <c r="AI287" s="60"/>
      <c r="AJ287" s="64"/>
      <c r="AK287" s="64"/>
      <c r="AL287" s="59"/>
      <c r="AM287" s="60"/>
      <c r="AN287" s="59"/>
      <c r="AO287" s="60"/>
      <c r="AP287" s="59"/>
      <c r="AQ287" s="60"/>
      <c r="AR287" s="69"/>
      <c r="AS287" s="64"/>
      <c r="AT287" s="60"/>
      <c r="AU287" s="64"/>
      <c r="AV287" s="64"/>
      <c r="AW287" s="64"/>
      <c r="AX287" s="64"/>
      <c r="AY287" s="64"/>
      <c r="AZ287" s="64"/>
      <c r="BA287" s="64"/>
      <c r="BB287" s="64"/>
      <c r="BC287" s="69"/>
      <c r="BD287" s="60"/>
      <c r="BE287" s="59"/>
      <c r="BF287" s="60"/>
      <c r="BG287" s="60"/>
      <c r="BH287" s="69"/>
      <c r="BI287" s="64"/>
      <c r="BJ287" s="64"/>
      <c r="BK287" s="64"/>
      <c r="BL287" s="69"/>
      <c r="BM287" s="64"/>
      <c r="BN287" s="64"/>
      <c r="BO287" s="64">
        <v>105.00001</v>
      </c>
      <c r="BP287" s="64"/>
      <c r="BQ287" s="60">
        <v>86.018000000000001</v>
      </c>
      <c r="BR287" s="64"/>
      <c r="BS287" s="69"/>
      <c r="BT287" s="64"/>
      <c r="BU287" s="70"/>
      <c r="BV287" s="66"/>
      <c r="BW287" s="64"/>
      <c r="BX287" s="66"/>
      <c r="BY287" s="66"/>
      <c r="BZ287" s="64"/>
      <c r="CA287" s="64"/>
      <c r="CB287" s="60"/>
      <c r="CC287" s="60"/>
      <c r="CD287" s="64"/>
      <c r="CE287" s="64"/>
      <c r="CF287" s="69"/>
      <c r="CG287" s="64"/>
    </row>
    <row r="288" spans="1:85" ht="46.5" outlineLevel="1" x14ac:dyDescent="0.35">
      <c r="A288" s="54" t="s">
        <v>498</v>
      </c>
      <c r="B288" s="54" t="s">
        <v>503</v>
      </c>
      <c r="C288" s="55" t="s">
        <v>71</v>
      </c>
      <c r="D288" s="77">
        <v>244803945858</v>
      </c>
      <c r="E288" s="57" t="s">
        <v>65</v>
      </c>
      <c r="F288" s="86">
        <f t="shared" si="66"/>
        <v>321.41560000000004</v>
      </c>
      <c r="G288" s="59">
        <f t="shared" si="57"/>
        <v>221.42751000000001</v>
      </c>
      <c r="H288" s="60">
        <f t="shared" si="58"/>
        <v>99.98809</v>
      </c>
      <c r="I288" s="61"/>
      <c r="J288" s="60"/>
      <c r="K288" s="69">
        <v>48.268990000000002</v>
      </c>
      <c r="L288" s="64">
        <v>19.715509999999998</v>
      </c>
      <c r="M288" s="63"/>
      <c r="N288" s="64"/>
      <c r="O288" s="69"/>
      <c r="P288" s="64"/>
      <c r="Q288" s="59"/>
      <c r="R288" s="60"/>
      <c r="S288" s="64">
        <v>78.523499999999999</v>
      </c>
      <c r="T288" s="59"/>
      <c r="U288" s="60"/>
      <c r="V288" s="59">
        <v>173.15852000000001</v>
      </c>
      <c r="W288" s="60">
        <v>1.74908</v>
      </c>
      <c r="X288" s="59"/>
      <c r="Y288" s="60"/>
      <c r="Z288" s="69"/>
      <c r="AA288" s="66"/>
      <c r="AB288" s="63"/>
      <c r="AC288" s="64"/>
      <c r="AD288" s="69"/>
      <c r="AE288" s="64"/>
      <c r="AF288" s="69"/>
      <c r="AG288" s="64"/>
      <c r="AH288" s="59"/>
      <c r="AI288" s="60"/>
      <c r="AJ288" s="64"/>
      <c r="AK288" s="64"/>
      <c r="AL288" s="59"/>
      <c r="AM288" s="60"/>
      <c r="AN288" s="59"/>
      <c r="AO288" s="60"/>
      <c r="AP288" s="59"/>
      <c r="AQ288" s="60"/>
      <c r="AR288" s="69"/>
      <c r="AS288" s="64"/>
      <c r="AT288" s="60"/>
      <c r="AU288" s="64"/>
      <c r="AV288" s="64"/>
      <c r="AW288" s="64"/>
      <c r="AX288" s="64"/>
      <c r="AY288" s="64"/>
      <c r="AZ288" s="64"/>
      <c r="BA288" s="64"/>
      <c r="BB288" s="64"/>
      <c r="BC288" s="69"/>
      <c r="BD288" s="60"/>
      <c r="BE288" s="59"/>
      <c r="BF288" s="60"/>
      <c r="BG288" s="60"/>
      <c r="BH288" s="69"/>
      <c r="BI288" s="64"/>
      <c r="BJ288" s="64"/>
      <c r="BK288" s="64"/>
      <c r="BL288" s="69"/>
      <c r="BM288" s="64"/>
      <c r="BN288" s="64"/>
      <c r="BO288" s="64"/>
      <c r="BP288" s="64"/>
      <c r="BQ288" s="64"/>
      <c r="BR288" s="64"/>
      <c r="BS288" s="69"/>
      <c r="BT288" s="64"/>
      <c r="BU288" s="70"/>
      <c r="BV288" s="66"/>
      <c r="BW288" s="64"/>
      <c r="BX288" s="66"/>
      <c r="BY288" s="66"/>
      <c r="BZ288" s="64"/>
      <c r="CA288" s="64"/>
      <c r="CB288" s="60"/>
      <c r="CC288" s="60"/>
      <c r="CD288" s="64"/>
      <c r="CE288" s="64"/>
      <c r="CF288" s="69"/>
      <c r="CG288" s="64"/>
    </row>
    <row r="289" spans="1:85" ht="46.5" outlineLevel="1" x14ac:dyDescent="0.35">
      <c r="A289" s="84" t="s">
        <v>498</v>
      </c>
      <c r="B289" s="54" t="s">
        <v>504</v>
      </c>
      <c r="C289" s="55" t="s">
        <v>71</v>
      </c>
      <c r="D289" s="77">
        <v>241601644309</v>
      </c>
      <c r="E289" s="57" t="s">
        <v>65</v>
      </c>
      <c r="F289" s="86">
        <f t="shared" si="66"/>
        <v>463.46598000000006</v>
      </c>
      <c r="G289" s="59">
        <f t="shared" si="57"/>
        <v>356.97567000000004</v>
      </c>
      <c r="H289" s="60">
        <f t="shared" si="58"/>
        <v>106.49031000000001</v>
      </c>
      <c r="I289" s="61"/>
      <c r="J289" s="60"/>
      <c r="K289" s="69">
        <v>44.72927</v>
      </c>
      <c r="L289" s="64">
        <v>18.2697</v>
      </c>
      <c r="M289" s="63"/>
      <c r="N289" s="64"/>
      <c r="O289" s="69"/>
      <c r="P289" s="64"/>
      <c r="Q289" s="59"/>
      <c r="R289" s="60"/>
      <c r="S289" s="64">
        <v>72.765110000000007</v>
      </c>
      <c r="T289" s="59"/>
      <c r="U289" s="60"/>
      <c r="V289" s="59">
        <v>23.0076</v>
      </c>
      <c r="W289" s="60">
        <v>0.2324</v>
      </c>
      <c r="X289" s="59">
        <v>289.23880000000003</v>
      </c>
      <c r="Y289" s="60">
        <v>15.223100000000001</v>
      </c>
      <c r="Z289" s="69"/>
      <c r="AA289" s="66"/>
      <c r="AB289" s="63"/>
      <c r="AC289" s="64"/>
      <c r="AD289" s="69"/>
      <c r="AE289" s="64"/>
      <c r="AF289" s="69"/>
      <c r="AG289" s="64"/>
      <c r="AH289" s="59"/>
      <c r="AI289" s="60"/>
      <c r="AJ289" s="64"/>
      <c r="AK289" s="64"/>
      <c r="AL289" s="59"/>
      <c r="AM289" s="60"/>
      <c r="AN289" s="59"/>
      <c r="AO289" s="60"/>
      <c r="AP289" s="59"/>
      <c r="AQ289" s="60"/>
      <c r="AR289" s="69"/>
      <c r="AS289" s="64"/>
      <c r="AT289" s="60"/>
      <c r="AU289" s="64"/>
      <c r="AV289" s="64"/>
      <c r="AW289" s="64"/>
      <c r="AX289" s="64"/>
      <c r="AY289" s="64"/>
      <c r="AZ289" s="64"/>
      <c r="BA289" s="64"/>
      <c r="BB289" s="64"/>
      <c r="BC289" s="69"/>
      <c r="BD289" s="60"/>
      <c r="BE289" s="59"/>
      <c r="BF289" s="60"/>
      <c r="BG289" s="60"/>
      <c r="BH289" s="69"/>
      <c r="BI289" s="64"/>
      <c r="BJ289" s="64"/>
      <c r="BK289" s="64"/>
      <c r="BL289" s="69"/>
      <c r="BM289" s="64"/>
      <c r="BN289" s="64"/>
      <c r="BO289" s="64"/>
      <c r="BP289" s="64"/>
      <c r="BQ289" s="64"/>
      <c r="BR289" s="64"/>
      <c r="BS289" s="69"/>
      <c r="BT289" s="64"/>
      <c r="BU289" s="70"/>
      <c r="BV289" s="66"/>
      <c r="BW289" s="64"/>
      <c r="BX289" s="66"/>
      <c r="BY289" s="66"/>
      <c r="BZ289" s="64"/>
      <c r="CA289" s="64"/>
      <c r="CB289" s="60"/>
      <c r="CC289" s="60"/>
      <c r="CD289" s="64"/>
      <c r="CE289" s="64"/>
      <c r="CF289" s="69"/>
      <c r="CG289" s="64"/>
    </row>
    <row r="290" spans="1:85" ht="46.5" outlineLevel="1" x14ac:dyDescent="0.35">
      <c r="A290" s="84" t="s">
        <v>498</v>
      </c>
      <c r="B290" s="54" t="s">
        <v>505</v>
      </c>
      <c r="C290" s="55" t="s">
        <v>71</v>
      </c>
      <c r="D290" s="77" t="s">
        <v>506</v>
      </c>
      <c r="E290" s="57" t="s">
        <v>65</v>
      </c>
      <c r="F290" s="86">
        <f t="shared" si="66"/>
        <v>5561.2503899999992</v>
      </c>
      <c r="G290" s="59">
        <f t="shared" si="57"/>
        <v>345.81931999999995</v>
      </c>
      <c r="H290" s="60">
        <f t="shared" si="58"/>
        <v>5215.4310699999996</v>
      </c>
      <c r="I290" s="61"/>
      <c r="J290" s="60"/>
      <c r="K290" s="69">
        <v>87.84957</v>
      </c>
      <c r="L290" s="64">
        <v>35.882219999999997</v>
      </c>
      <c r="M290" s="63"/>
      <c r="N290" s="64"/>
      <c r="O290" s="69"/>
      <c r="P290" s="64"/>
      <c r="Q290" s="59"/>
      <c r="R290" s="60"/>
      <c r="S290" s="64">
        <v>177</v>
      </c>
      <c r="T290" s="59"/>
      <c r="U290" s="60"/>
      <c r="V290" s="59"/>
      <c r="W290" s="60"/>
      <c r="X290" s="59">
        <v>257.96974999999998</v>
      </c>
      <c r="Y290" s="60">
        <v>13.577349999999999</v>
      </c>
      <c r="Z290" s="69"/>
      <c r="AA290" s="66"/>
      <c r="AB290" s="63"/>
      <c r="AC290" s="64"/>
      <c r="AD290" s="69"/>
      <c r="AE290" s="64"/>
      <c r="AF290" s="69"/>
      <c r="AG290" s="64"/>
      <c r="AH290" s="59"/>
      <c r="AI290" s="60"/>
      <c r="AJ290" s="64"/>
      <c r="AK290" s="64"/>
      <c r="AL290" s="59"/>
      <c r="AM290" s="60"/>
      <c r="AN290" s="59"/>
      <c r="AO290" s="60"/>
      <c r="AP290" s="59"/>
      <c r="AQ290" s="60"/>
      <c r="AR290" s="69"/>
      <c r="AS290" s="64"/>
      <c r="AT290" s="60"/>
      <c r="AU290" s="64"/>
      <c r="AV290" s="64"/>
      <c r="AW290" s="64"/>
      <c r="AX290" s="64"/>
      <c r="AY290" s="64"/>
      <c r="AZ290" s="64"/>
      <c r="BA290" s="64"/>
      <c r="BB290" s="64"/>
      <c r="BC290" s="69"/>
      <c r="BD290" s="60"/>
      <c r="BE290" s="59"/>
      <c r="BF290" s="60"/>
      <c r="BG290" s="60"/>
      <c r="BH290" s="69"/>
      <c r="BI290" s="64"/>
      <c r="BJ290" s="64"/>
      <c r="BK290" s="64"/>
      <c r="BL290" s="69"/>
      <c r="BM290" s="64"/>
      <c r="BN290" s="64"/>
      <c r="BO290" s="64"/>
      <c r="BP290" s="64"/>
      <c r="BQ290" s="60">
        <v>4988.9714999999997</v>
      </c>
      <c r="BR290" s="64"/>
      <c r="BS290" s="69"/>
      <c r="BT290" s="64"/>
      <c r="BU290" s="70"/>
      <c r="BV290" s="66"/>
      <c r="BW290" s="64"/>
      <c r="BX290" s="66"/>
      <c r="BY290" s="66"/>
      <c r="BZ290" s="64"/>
      <c r="CA290" s="64"/>
      <c r="CB290" s="60"/>
      <c r="CC290" s="60"/>
      <c r="CD290" s="64"/>
      <c r="CE290" s="64"/>
      <c r="CF290" s="69"/>
      <c r="CG290" s="64"/>
    </row>
    <row r="291" spans="1:85" ht="46.5" outlineLevel="1" x14ac:dyDescent="0.35">
      <c r="A291" s="84" t="s">
        <v>498</v>
      </c>
      <c r="B291" s="54" t="s">
        <v>507</v>
      </c>
      <c r="C291" s="55" t="s">
        <v>71</v>
      </c>
      <c r="D291" s="77" t="s">
        <v>508</v>
      </c>
      <c r="E291" s="57" t="s">
        <v>65</v>
      </c>
      <c r="F291" s="86">
        <f t="shared" si="66"/>
        <v>13.5</v>
      </c>
      <c r="G291" s="59">
        <f t="shared" si="57"/>
        <v>9.5850000000000009</v>
      </c>
      <c r="H291" s="60">
        <f t="shared" si="58"/>
        <v>3.915</v>
      </c>
      <c r="I291" s="61"/>
      <c r="J291" s="60"/>
      <c r="K291" s="69">
        <v>9.5850000000000009</v>
      </c>
      <c r="L291" s="64">
        <v>3.915</v>
      </c>
      <c r="M291" s="63"/>
      <c r="N291" s="64"/>
      <c r="O291" s="69"/>
      <c r="P291" s="64"/>
      <c r="Q291" s="59"/>
      <c r="R291" s="60"/>
      <c r="S291" s="64"/>
      <c r="T291" s="59"/>
      <c r="U291" s="60"/>
      <c r="V291" s="59"/>
      <c r="W291" s="60"/>
      <c r="X291" s="59"/>
      <c r="Y291" s="60"/>
      <c r="Z291" s="69"/>
      <c r="AA291" s="66"/>
      <c r="AB291" s="63"/>
      <c r="AC291" s="64"/>
      <c r="AD291" s="69"/>
      <c r="AE291" s="64"/>
      <c r="AF291" s="69"/>
      <c r="AG291" s="64"/>
      <c r="AH291" s="59"/>
      <c r="AI291" s="60"/>
      <c r="AJ291" s="64"/>
      <c r="AK291" s="64"/>
      <c r="AL291" s="59"/>
      <c r="AM291" s="60"/>
      <c r="AN291" s="59"/>
      <c r="AO291" s="60"/>
      <c r="AP291" s="59"/>
      <c r="AQ291" s="60"/>
      <c r="AR291" s="69"/>
      <c r="AS291" s="64"/>
      <c r="AT291" s="60"/>
      <c r="AU291" s="64"/>
      <c r="AV291" s="64"/>
      <c r="AW291" s="64"/>
      <c r="AX291" s="64"/>
      <c r="AY291" s="64"/>
      <c r="AZ291" s="64"/>
      <c r="BA291" s="64"/>
      <c r="BB291" s="64"/>
      <c r="BC291" s="69"/>
      <c r="BD291" s="60"/>
      <c r="BE291" s="59"/>
      <c r="BF291" s="60"/>
      <c r="BG291" s="60"/>
      <c r="BH291" s="69"/>
      <c r="BI291" s="64"/>
      <c r="BJ291" s="64"/>
      <c r="BK291" s="64"/>
      <c r="BL291" s="69"/>
      <c r="BM291" s="64"/>
      <c r="BN291" s="64"/>
      <c r="BO291" s="64"/>
      <c r="BP291" s="64"/>
      <c r="BQ291" s="64"/>
      <c r="BR291" s="64"/>
      <c r="BS291" s="69"/>
      <c r="BT291" s="64"/>
      <c r="BU291" s="70"/>
      <c r="BV291" s="66"/>
      <c r="BW291" s="64"/>
      <c r="BX291" s="66"/>
      <c r="BY291" s="66"/>
      <c r="BZ291" s="64"/>
      <c r="CA291" s="64"/>
      <c r="CB291" s="60"/>
      <c r="CC291" s="60"/>
      <c r="CD291" s="64"/>
      <c r="CE291" s="64"/>
      <c r="CF291" s="69"/>
      <c r="CG291" s="64"/>
    </row>
    <row r="292" spans="1:85" ht="46.5" outlineLevel="1" x14ac:dyDescent="0.35">
      <c r="A292" s="84" t="s">
        <v>498</v>
      </c>
      <c r="B292" s="110" t="s">
        <v>509</v>
      </c>
      <c r="C292" s="55" t="s">
        <v>71</v>
      </c>
      <c r="D292" s="77">
        <v>241600120366</v>
      </c>
      <c r="E292" s="57" t="s">
        <v>65</v>
      </c>
      <c r="F292" s="86">
        <f t="shared" si="66"/>
        <v>115.1678</v>
      </c>
      <c r="G292" s="59">
        <f t="shared" si="57"/>
        <v>0</v>
      </c>
      <c r="H292" s="60">
        <f t="shared" si="58"/>
        <v>115.1678</v>
      </c>
      <c r="I292" s="61"/>
      <c r="J292" s="60"/>
      <c r="K292" s="69"/>
      <c r="L292" s="64"/>
      <c r="M292" s="63"/>
      <c r="N292" s="64"/>
      <c r="O292" s="69"/>
      <c r="P292" s="64"/>
      <c r="Q292" s="59"/>
      <c r="R292" s="60"/>
      <c r="S292" s="64">
        <v>115.1678</v>
      </c>
      <c r="T292" s="59"/>
      <c r="U292" s="60"/>
      <c r="V292" s="59"/>
      <c r="W292" s="60"/>
      <c r="X292" s="59"/>
      <c r="Y292" s="60"/>
      <c r="Z292" s="69"/>
      <c r="AA292" s="66"/>
      <c r="AB292" s="63"/>
      <c r="AC292" s="64"/>
      <c r="AD292" s="69"/>
      <c r="AE292" s="64"/>
      <c r="AF292" s="69"/>
      <c r="AG292" s="64"/>
      <c r="AH292" s="59"/>
      <c r="AI292" s="60"/>
      <c r="AJ292" s="64"/>
      <c r="AK292" s="64"/>
      <c r="AL292" s="59"/>
      <c r="AM292" s="60"/>
      <c r="AN292" s="59"/>
      <c r="AO292" s="60"/>
      <c r="AP292" s="59"/>
      <c r="AQ292" s="60"/>
      <c r="AR292" s="69"/>
      <c r="AS292" s="64"/>
      <c r="AT292" s="60"/>
      <c r="AU292" s="64"/>
      <c r="AV292" s="64"/>
      <c r="AW292" s="64"/>
      <c r="AX292" s="64"/>
      <c r="AY292" s="64"/>
      <c r="AZ292" s="64"/>
      <c r="BA292" s="64"/>
      <c r="BB292" s="64"/>
      <c r="BC292" s="69"/>
      <c r="BD292" s="60"/>
      <c r="BE292" s="59"/>
      <c r="BF292" s="60"/>
      <c r="BG292" s="60"/>
      <c r="BH292" s="69"/>
      <c r="BI292" s="64"/>
      <c r="BJ292" s="64"/>
      <c r="BK292" s="64"/>
      <c r="BL292" s="69"/>
      <c r="BM292" s="64"/>
      <c r="BN292" s="64"/>
      <c r="BO292" s="64"/>
      <c r="BP292" s="64"/>
      <c r="BQ292" s="64"/>
      <c r="BR292" s="64"/>
      <c r="BS292" s="69"/>
      <c r="BT292" s="64"/>
      <c r="BU292" s="70"/>
      <c r="BV292" s="66"/>
      <c r="BW292" s="64"/>
      <c r="BX292" s="66"/>
      <c r="BY292" s="66"/>
      <c r="BZ292" s="64"/>
      <c r="CA292" s="64"/>
      <c r="CB292" s="60"/>
      <c r="CC292" s="60"/>
      <c r="CD292" s="64"/>
      <c r="CE292" s="64"/>
      <c r="CF292" s="69"/>
      <c r="CG292" s="64"/>
    </row>
    <row r="293" spans="1:85" ht="46.5" outlineLevel="1" x14ac:dyDescent="0.35">
      <c r="A293" s="84" t="s">
        <v>498</v>
      </c>
      <c r="B293" s="54" t="s">
        <v>510</v>
      </c>
      <c r="C293" s="55" t="s">
        <v>71</v>
      </c>
      <c r="D293" s="77" t="s">
        <v>511</v>
      </c>
      <c r="E293" s="57" t="s">
        <v>65</v>
      </c>
      <c r="F293" s="86">
        <f t="shared" si="66"/>
        <v>665.68799999999999</v>
      </c>
      <c r="G293" s="59">
        <f t="shared" si="57"/>
        <v>128.71732</v>
      </c>
      <c r="H293" s="60">
        <f t="shared" si="58"/>
        <v>536.97068000000002</v>
      </c>
      <c r="I293" s="61"/>
      <c r="J293" s="60"/>
      <c r="K293" s="69">
        <v>128.71732</v>
      </c>
      <c r="L293" s="64">
        <v>52.574680000000001</v>
      </c>
      <c r="M293" s="63"/>
      <c r="N293" s="64"/>
      <c r="O293" s="69"/>
      <c r="P293" s="64"/>
      <c r="Q293" s="59"/>
      <c r="R293" s="60"/>
      <c r="S293" s="64">
        <v>209.39599999999999</v>
      </c>
      <c r="T293" s="59"/>
      <c r="U293" s="60"/>
      <c r="V293" s="59"/>
      <c r="W293" s="60"/>
      <c r="X293" s="59"/>
      <c r="Y293" s="60"/>
      <c r="Z293" s="69"/>
      <c r="AA293" s="66"/>
      <c r="AB293" s="63"/>
      <c r="AC293" s="64"/>
      <c r="AD293" s="69"/>
      <c r="AE293" s="64"/>
      <c r="AF293" s="69"/>
      <c r="AG293" s="64"/>
      <c r="AH293" s="59"/>
      <c r="AI293" s="60"/>
      <c r="AJ293" s="64"/>
      <c r="AK293" s="64"/>
      <c r="AL293" s="59"/>
      <c r="AM293" s="60"/>
      <c r="AN293" s="59"/>
      <c r="AO293" s="60"/>
      <c r="AP293" s="59"/>
      <c r="AQ293" s="60"/>
      <c r="AR293" s="69"/>
      <c r="AS293" s="64"/>
      <c r="AT293" s="60"/>
      <c r="AU293" s="64"/>
      <c r="AV293" s="64"/>
      <c r="AW293" s="64"/>
      <c r="AX293" s="64"/>
      <c r="AY293" s="64"/>
      <c r="AZ293" s="64"/>
      <c r="BA293" s="64"/>
      <c r="BB293" s="64"/>
      <c r="BC293" s="69"/>
      <c r="BD293" s="60"/>
      <c r="BE293" s="59"/>
      <c r="BF293" s="60"/>
      <c r="BG293" s="60"/>
      <c r="BH293" s="69"/>
      <c r="BI293" s="64"/>
      <c r="BJ293" s="64"/>
      <c r="BK293" s="64"/>
      <c r="BL293" s="69"/>
      <c r="BM293" s="64"/>
      <c r="BN293" s="64"/>
      <c r="BO293" s="64">
        <v>275</v>
      </c>
      <c r="BP293" s="64"/>
      <c r="BQ293" s="64"/>
      <c r="BR293" s="64"/>
      <c r="BS293" s="69"/>
      <c r="BT293" s="64"/>
      <c r="BU293" s="70"/>
      <c r="BV293" s="66"/>
      <c r="BW293" s="64"/>
      <c r="BX293" s="66"/>
      <c r="BY293" s="66"/>
      <c r="BZ293" s="64"/>
      <c r="CA293" s="64"/>
      <c r="CB293" s="60"/>
      <c r="CC293" s="60"/>
      <c r="CD293" s="64"/>
      <c r="CE293" s="64"/>
      <c r="CF293" s="69"/>
      <c r="CG293" s="64"/>
    </row>
    <row r="294" spans="1:85" ht="46.5" outlineLevel="1" x14ac:dyDescent="0.35">
      <c r="A294" s="84" t="s">
        <v>498</v>
      </c>
      <c r="B294" s="54" t="s">
        <v>512</v>
      </c>
      <c r="C294" s="55" t="s">
        <v>71</v>
      </c>
      <c r="D294" s="77" t="s">
        <v>513</v>
      </c>
      <c r="E294" s="57" t="s">
        <v>65</v>
      </c>
      <c r="F294" s="86">
        <f t="shared" si="66"/>
        <v>5145.7983999999997</v>
      </c>
      <c r="G294" s="59">
        <f t="shared" si="57"/>
        <v>497.53494999999998</v>
      </c>
      <c r="H294" s="60">
        <f t="shared" si="58"/>
        <v>4648.2634499999995</v>
      </c>
      <c r="I294" s="61"/>
      <c r="J294" s="60"/>
      <c r="K294" s="69">
        <v>151.24285</v>
      </c>
      <c r="L294" s="64">
        <v>61.77525</v>
      </c>
      <c r="M294" s="63"/>
      <c r="N294" s="64"/>
      <c r="O294" s="69"/>
      <c r="P294" s="64"/>
      <c r="Q294" s="59"/>
      <c r="R294" s="60"/>
      <c r="S294" s="64">
        <v>246.0403</v>
      </c>
      <c r="T294" s="59"/>
      <c r="U294" s="60"/>
      <c r="V294" s="59">
        <v>346.2921</v>
      </c>
      <c r="W294" s="60">
        <v>3.4979</v>
      </c>
      <c r="X294" s="59"/>
      <c r="Y294" s="60"/>
      <c r="Z294" s="69"/>
      <c r="AA294" s="66"/>
      <c r="AB294" s="63"/>
      <c r="AC294" s="64"/>
      <c r="AD294" s="69"/>
      <c r="AE294" s="64"/>
      <c r="AF294" s="69"/>
      <c r="AG294" s="64"/>
      <c r="AH294" s="59"/>
      <c r="AI294" s="60"/>
      <c r="AJ294" s="64"/>
      <c r="AK294" s="64"/>
      <c r="AL294" s="59"/>
      <c r="AM294" s="60"/>
      <c r="AN294" s="59"/>
      <c r="AO294" s="60"/>
      <c r="AP294" s="59"/>
      <c r="AQ294" s="60"/>
      <c r="AR294" s="69"/>
      <c r="AS294" s="64"/>
      <c r="AT294" s="60"/>
      <c r="AU294" s="64"/>
      <c r="AV294" s="64"/>
      <c r="AW294" s="64"/>
      <c r="AX294" s="64"/>
      <c r="AY294" s="64"/>
      <c r="AZ294" s="64"/>
      <c r="BA294" s="64"/>
      <c r="BB294" s="64"/>
      <c r="BC294" s="69"/>
      <c r="BD294" s="60"/>
      <c r="BE294" s="59"/>
      <c r="BF294" s="60"/>
      <c r="BG294" s="60"/>
      <c r="BH294" s="69"/>
      <c r="BI294" s="64"/>
      <c r="BJ294" s="64"/>
      <c r="BK294" s="64"/>
      <c r="BL294" s="69"/>
      <c r="BM294" s="64"/>
      <c r="BN294" s="64"/>
      <c r="BO294" s="64"/>
      <c r="BP294" s="64"/>
      <c r="BQ294" s="60">
        <v>4336.95</v>
      </c>
      <c r="BR294" s="64"/>
      <c r="BS294" s="69"/>
      <c r="BT294" s="64"/>
      <c r="BU294" s="70"/>
      <c r="BV294" s="66"/>
      <c r="BW294" s="64"/>
      <c r="BX294" s="66"/>
      <c r="BY294" s="66"/>
      <c r="BZ294" s="64"/>
      <c r="CA294" s="64"/>
      <c r="CB294" s="60"/>
      <c r="CC294" s="60"/>
      <c r="CD294" s="64"/>
      <c r="CE294" s="64"/>
      <c r="CF294" s="69"/>
      <c r="CG294" s="64"/>
    </row>
    <row r="295" spans="1:85" ht="46.5" outlineLevel="1" x14ac:dyDescent="0.35">
      <c r="A295" s="84" t="s">
        <v>498</v>
      </c>
      <c r="B295" s="54" t="s">
        <v>514</v>
      </c>
      <c r="C295" s="55" t="s">
        <v>71</v>
      </c>
      <c r="D295" s="77">
        <v>241600433489</v>
      </c>
      <c r="E295" s="57" t="s">
        <v>65</v>
      </c>
      <c r="F295" s="86">
        <f t="shared" si="66"/>
        <v>4292.9158900000002</v>
      </c>
      <c r="G295" s="59">
        <f t="shared" si="57"/>
        <v>32.17933</v>
      </c>
      <c r="H295" s="60">
        <f t="shared" si="58"/>
        <v>4260.7365600000003</v>
      </c>
      <c r="I295" s="61"/>
      <c r="J295" s="60"/>
      <c r="K295" s="69">
        <v>32.17933</v>
      </c>
      <c r="L295" s="64">
        <v>13.14367</v>
      </c>
      <c r="M295" s="63"/>
      <c r="N295" s="64"/>
      <c r="O295" s="69"/>
      <c r="P295" s="64"/>
      <c r="Q295" s="59"/>
      <c r="R295" s="60"/>
      <c r="S295" s="64">
        <v>140.36546999999999</v>
      </c>
      <c r="T295" s="59"/>
      <c r="U295" s="60"/>
      <c r="V295" s="59"/>
      <c r="W295" s="60"/>
      <c r="X295" s="59"/>
      <c r="Y295" s="60"/>
      <c r="Z295" s="69"/>
      <c r="AA295" s="66"/>
      <c r="AB295" s="63"/>
      <c r="AC295" s="64"/>
      <c r="AD295" s="69"/>
      <c r="AE295" s="64"/>
      <c r="AF295" s="69"/>
      <c r="AG295" s="64"/>
      <c r="AH295" s="59"/>
      <c r="AI295" s="60"/>
      <c r="AJ295" s="64"/>
      <c r="AK295" s="64"/>
      <c r="AL295" s="59"/>
      <c r="AM295" s="60"/>
      <c r="AN295" s="59"/>
      <c r="AO295" s="60"/>
      <c r="AP295" s="59"/>
      <c r="AQ295" s="60"/>
      <c r="AR295" s="69"/>
      <c r="AS295" s="64"/>
      <c r="AT295" s="60"/>
      <c r="AU295" s="64"/>
      <c r="AV295" s="64"/>
      <c r="AW295" s="64"/>
      <c r="AX295" s="64"/>
      <c r="AY295" s="64"/>
      <c r="AZ295" s="64"/>
      <c r="BA295" s="64"/>
      <c r="BB295" s="64"/>
      <c r="BC295" s="69"/>
      <c r="BD295" s="60"/>
      <c r="BE295" s="59"/>
      <c r="BF295" s="60"/>
      <c r="BG295" s="60"/>
      <c r="BH295" s="69"/>
      <c r="BI295" s="64"/>
      <c r="BJ295" s="64"/>
      <c r="BK295" s="64"/>
      <c r="BL295" s="69"/>
      <c r="BM295" s="64"/>
      <c r="BN295" s="64"/>
      <c r="BO295" s="64"/>
      <c r="BP295" s="64"/>
      <c r="BQ295" s="60">
        <v>4107.2274200000002</v>
      </c>
      <c r="BR295" s="64"/>
      <c r="BS295" s="69"/>
      <c r="BT295" s="64"/>
      <c r="BU295" s="70"/>
      <c r="BV295" s="66"/>
      <c r="BW295" s="64"/>
      <c r="BX295" s="66"/>
      <c r="BY295" s="66"/>
      <c r="BZ295" s="64"/>
      <c r="CA295" s="64"/>
      <c r="CB295" s="60"/>
      <c r="CC295" s="60"/>
      <c r="CD295" s="64"/>
      <c r="CE295" s="64"/>
      <c r="CF295" s="69"/>
      <c r="CG295" s="64"/>
    </row>
    <row r="296" spans="1:85" ht="46.5" outlineLevel="1" x14ac:dyDescent="0.35">
      <c r="A296" s="84" t="s">
        <v>498</v>
      </c>
      <c r="B296" s="54" t="s">
        <v>515</v>
      </c>
      <c r="C296" s="55" t="s">
        <v>71</v>
      </c>
      <c r="D296" s="77">
        <v>241600317838</v>
      </c>
      <c r="E296" s="57" t="s">
        <v>65</v>
      </c>
      <c r="F296" s="86">
        <f t="shared" si="66"/>
        <v>843.34399999999994</v>
      </c>
      <c r="G296" s="59">
        <f t="shared" si="57"/>
        <v>64.35866</v>
      </c>
      <c r="H296" s="60">
        <f t="shared" si="58"/>
        <v>778.98533999999995</v>
      </c>
      <c r="I296" s="61"/>
      <c r="J296" s="60"/>
      <c r="K296" s="69">
        <v>64.35866</v>
      </c>
      <c r="L296" s="64">
        <v>26.28734</v>
      </c>
      <c r="M296" s="63"/>
      <c r="N296" s="64"/>
      <c r="O296" s="69"/>
      <c r="P296" s="64"/>
      <c r="Q296" s="59"/>
      <c r="R296" s="60"/>
      <c r="S296" s="64">
        <v>104.69799999999999</v>
      </c>
      <c r="T296" s="59"/>
      <c r="U296" s="60"/>
      <c r="V296" s="59"/>
      <c r="W296" s="60"/>
      <c r="X296" s="59"/>
      <c r="Y296" s="60"/>
      <c r="Z296" s="69"/>
      <c r="AA296" s="66"/>
      <c r="AB296" s="63"/>
      <c r="AC296" s="64"/>
      <c r="AD296" s="69"/>
      <c r="AE296" s="64"/>
      <c r="AF296" s="69"/>
      <c r="AG296" s="64"/>
      <c r="AH296" s="59"/>
      <c r="AI296" s="60"/>
      <c r="AJ296" s="64"/>
      <c r="AK296" s="64"/>
      <c r="AL296" s="59"/>
      <c r="AM296" s="60"/>
      <c r="AN296" s="59"/>
      <c r="AO296" s="60"/>
      <c r="AP296" s="59"/>
      <c r="AQ296" s="60"/>
      <c r="AR296" s="69"/>
      <c r="AS296" s="64"/>
      <c r="AT296" s="60"/>
      <c r="AU296" s="64"/>
      <c r="AV296" s="64"/>
      <c r="AW296" s="64"/>
      <c r="AX296" s="64"/>
      <c r="AY296" s="64"/>
      <c r="AZ296" s="64"/>
      <c r="BA296" s="64"/>
      <c r="BB296" s="64"/>
      <c r="BC296" s="69"/>
      <c r="BD296" s="60"/>
      <c r="BE296" s="59"/>
      <c r="BF296" s="60"/>
      <c r="BG296" s="60"/>
      <c r="BH296" s="69"/>
      <c r="BI296" s="64"/>
      <c r="BJ296" s="64"/>
      <c r="BK296" s="64"/>
      <c r="BL296" s="69"/>
      <c r="BM296" s="64"/>
      <c r="BN296" s="64"/>
      <c r="BO296" s="64"/>
      <c r="BP296" s="64"/>
      <c r="BQ296" s="64">
        <v>648</v>
      </c>
      <c r="BR296" s="64"/>
      <c r="BS296" s="69"/>
      <c r="BT296" s="64"/>
      <c r="BU296" s="70"/>
      <c r="BV296" s="66"/>
      <c r="BW296" s="64"/>
      <c r="BX296" s="66"/>
      <c r="BY296" s="66"/>
      <c r="BZ296" s="64"/>
      <c r="CA296" s="64"/>
      <c r="CB296" s="60"/>
      <c r="CC296" s="60"/>
      <c r="CD296" s="64"/>
      <c r="CE296" s="64"/>
      <c r="CF296" s="69"/>
      <c r="CG296" s="64"/>
    </row>
    <row r="297" spans="1:85" ht="46.5" outlineLevel="1" x14ac:dyDescent="0.35">
      <c r="A297" s="84" t="s">
        <v>498</v>
      </c>
      <c r="B297" s="54" t="s">
        <v>517</v>
      </c>
      <c r="C297" s="55" t="s">
        <v>71</v>
      </c>
      <c r="D297" s="77">
        <v>246312366404</v>
      </c>
      <c r="E297" s="57" t="s">
        <v>65</v>
      </c>
      <c r="F297" s="86">
        <f t="shared" si="66"/>
        <v>8614.1151099999988</v>
      </c>
      <c r="G297" s="59">
        <f t="shared" si="57"/>
        <v>46.469499999999996</v>
      </c>
      <c r="H297" s="60">
        <f t="shared" si="58"/>
        <v>8567.6456099999996</v>
      </c>
      <c r="I297" s="61">
        <v>46.469499999999996</v>
      </c>
      <c r="J297" s="60">
        <v>18.980499999999999</v>
      </c>
      <c r="K297" s="69"/>
      <c r="L297" s="64"/>
      <c r="M297" s="63"/>
      <c r="N297" s="64"/>
      <c r="O297" s="69"/>
      <c r="P297" s="64"/>
      <c r="Q297" s="59"/>
      <c r="R297" s="60"/>
      <c r="S297" s="64">
        <v>72.765110000000007</v>
      </c>
      <c r="T297" s="59"/>
      <c r="U297" s="60"/>
      <c r="V297" s="59"/>
      <c r="W297" s="60"/>
      <c r="X297" s="59"/>
      <c r="Y297" s="60"/>
      <c r="Z297" s="69"/>
      <c r="AA297" s="66"/>
      <c r="AB297" s="63"/>
      <c r="AC297" s="64"/>
      <c r="AD297" s="69"/>
      <c r="AE297" s="64"/>
      <c r="AF297" s="69"/>
      <c r="AG297" s="64"/>
      <c r="AH297" s="59"/>
      <c r="AI297" s="60"/>
      <c r="AJ297" s="64"/>
      <c r="AK297" s="64"/>
      <c r="AL297" s="59"/>
      <c r="AM297" s="60"/>
      <c r="AN297" s="59"/>
      <c r="AO297" s="60"/>
      <c r="AP297" s="59"/>
      <c r="AQ297" s="60"/>
      <c r="AR297" s="69"/>
      <c r="AS297" s="64"/>
      <c r="AT297" s="60"/>
      <c r="AU297" s="64"/>
      <c r="AV297" s="64"/>
      <c r="AW297" s="64"/>
      <c r="AX297" s="64"/>
      <c r="AY297" s="64"/>
      <c r="AZ297" s="64"/>
      <c r="BA297" s="64"/>
      <c r="BB297" s="64"/>
      <c r="BC297" s="69"/>
      <c r="BD297" s="60"/>
      <c r="BE297" s="59"/>
      <c r="BF297" s="60"/>
      <c r="BG297" s="60"/>
      <c r="BH297" s="69"/>
      <c r="BI297" s="64"/>
      <c r="BJ297" s="64"/>
      <c r="BK297" s="64"/>
      <c r="BL297" s="69"/>
      <c r="BM297" s="64"/>
      <c r="BN297" s="64"/>
      <c r="BO297" s="64"/>
      <c r="BP297" s="64"/>
      <c r="BQ297" s="60">
        <v>8475.9</v>
      </c>
      <c r="BR297" s="64"/>
      <c r="BS297" s="69"/>
      <c r="BT297" s="64"/>
      <c r="BU297" s="70"/>
      <c r="BV297" s="66"/>
      <c r="BW297" s="64"/>
      <c r="BX297" s="66"/>
      <c r="BY297" s="66"/>
      <c r="BZ297" s="64"/>
      <c r="CA297" s="64"/>
      <c r="CB297" s="60"/>
      <c r="CC297" s="60"/>
      <c r="CD297" s="64"/>
      <c r="CE297" s="64"/>
      <c r="CF297" s="69"/>
      <c r="CG297" s="64"/>
    </row>
    <row r="298" spans="1:85" ht="46.5" outlineLevel="1" x14ac:dyDescent="0.35">
      <c r="A298" s="84" t="s">
        <v>498</v>
      </c>
      <c r="B298" s="54" t="s">
        <v>516</v>
      </c>
      <c r="C298" s="55" t="s">
        <v>71</v>
      </c>
      <c r="D298" s="77">
        <v>241601413608</v>
      </c>
      <c r="E298" s="57" t="s">
        <v>65</v>
      </c>
      <c r="F298" s="86">
        <f t="shared" si="66"/>
        <v>22.07968</v>
      </c>
      <c r="G298" s="59">
        <f t="shared" si="57"/>
        <v>15.67657</v>
      </c>
      <c r="H298" s="60">
        <f t="shared" si="58"/>
        <v>6.4031099999999999</v>
      </c>
      <c r="I298" s="61">
        <v>15.67657</v>
      </c>
      <c r="J298" s="60">
        <v>6.4031099999999999</v>
      </c>
      <c r="K298" s="69"/>
      <c r="L298" s="64"/>
      <c r="M298" s="63"/>
      <c r="N298" s="64"/>
      <c r="O298" s="69"/>
      <c r="P298" s="64"/>
      <c r="Q298" s="59"/>
      <c r="R298" s="60"/>
      <c r="S298" s="64"/>
      <c r="T298" s="59"/>
      <c r="U298" s="60"/>
      <c r="V298" s="59"/>
      <c r="W298" s="60"/>
      <c r="X298" s="59"/>
      <c r="Y298" s="60"/>
      <c r="Z298" s="69"/>
      <c r="AA298" s="66"/>
      <c r="AB298" s="63"/>
      <c r="AC298" s="64"/>
      <c r="AD298" s="69"/>
      <c r="AE298" s="64"/>
      <c r="AF298" s="69"/>
      <c r="AG298" s="64"/>
      <c r="AH298" s="59"/>
      <c r="AI298" s="60"/>
      <c r="AJ298" s="64"/>
      <c r="AK298" s="64"/>
      <c r="AL298" s="59"/>
      <c r="AM298" s="60"/>
      <c r="AN298" s="59"/>
      <c r="AO298" s="60"/>
      <c r="AP298" s="59"/>
      <c r="AQ298" s="60"/>
      <c r="AR298" s="69"/>
      <c r="AS298" s="64"/>
      <c r="AT298" s="60"/>
      <c r="AU298" s="64"/>
      <c r="AV298" s="64"/>
      <c r="AW298" s="64"/>
      <c r="AX298" s="64"/>
      <c r="AY298" s="64"/>
      <c r="AZ298" s="64"/>
      <c r="BA298" s="64"/>
      <c r="BB298" s="64"/>
      <c r="BC298" s="69"/>
      <c r="BD298" s="60"/>
      <c r="BE298" s="59"/>
      <c r="BF298" s="60"/>
      <c r="BG298" s="60"/>
      <c r="BH298" s="69"/>
      <c r="BI298" s="64"/>
      <c r="BJ298" s="64"/>
      <c r="BK298" s="64"/>
      <c r="BL298" s="69"/>
      <c r="BM298" s="64"/>
      <c r="BN298" s="64"/>
      <c r="BO298" s="64"/>
      <c r="BP298" s="64"/>
      <c r="BQ298" s="64"/>
      <c r="BR298" s="64"/>
      <c r="BS298" s="69"/>
      <c r="BT298" s="64"/>
      <c r="BU298" s="70"/>
      <c r="BV298" s="66"/>
      <c r="BW298" s="64"/>
      <c r="BX298" s="66"/>
      <c r="BY298" s="66"/>
      <c r="BZ298" s="64"/>
      <c r="CA298" s="64"/>
      <c r="CB298" s="60"/>
      <c r="CC298" s="60"/>
      <c r="CD298" s="64"/>
      <c r="CE298" s="64"/>
      <c r="CF298" s="69"/>
      <c r="CG298" s="64"/>
    </row>
    <row r="299" spans="1:85" ht="46.5" outlineLevel="1" x14ac:dyDescent="0.35">
      <c r="A299" s="84" t="s">
        <v>498</v>
      </c>
      <c r="B299" s="54" t="s">
        <v>518</v>
      </c>
      <c r="C299" s="55" t="s">
        <v>71</v>
      </c>
      <c r="D299" s="77" t="s">
        <v>519</v>
      </c>
      <c r="E299" s="57" t="s">
        <v>65</v>
      </c>
      <c r="F299" s="86">
        <f t="shared" si="66"/>
        <v>5254.1120600000004</v>
      </c>
      <c r="G299" s="59">
        <f t="shared" si="57"/>
        <v>1154.93534</v>
      </c>
      <c r="H299" s="60">
        <f t="shared" si="58"/>
        <v>4099.1767200000004</v>
      </c>
      <c r="I299" s="61">
        <v>77.263109999999998</v>
      </c>
      <c r="J299" s="60">
        <v>31.55817</v>
      </c>
      <c r="K299" s="69">
        <v>323.08046999999999</v>
      </c>
      <c r="L299" s="64">
        <v>131.96244999999999</v>
      </c>
      <c r="M299" s="63"/>
      <c r="N299" s="64"/>
      <c r="O299" s="69"/>
      <c r="P299" s="64"/>
      <c r="Q299" s="59"/>
      <c r="R299" s="60"/>
      <c r="S299" s="64">
        <v>525.58396000000005</v>
      </c>
      <c r="T299" s="59"/>
      <c r="U299" s="60"/>
      <c r="V299" s="59">
        <v>754.59176000000002</v>
      </c>
      <c r="W299" s="60">
        <v>7.6221399999999999</v>
      </c>
      <c r="X299" s="59"/>
      <c r="Y299" s="60"/>
      <c r="Z299" s="69"/>
      <c r="AA299" s="66"/>
      <c r="AB299" s="63"/>
      <c r="AC299" s="64"/>
      <c r="AD299" s="69"/>
      <c r="AE299" s="64"/>
      <c r="AF299" s="69"/>
      <c r="AG299" s="64"/>
      <c r="AH299" s="59"/>
      <c r="AI299" s="60"/>
      <c r="AJ299" s="64"/>
      <c r="AK299" s="64"/>
      <c r="AL299" s="59"/>
      <c r="AM299" s="60"/>
      <c r="AN299" s="59"/>
      <c r="AO299" s="60"/>
      <c r="AP299" s="59"/>
      <c r="AQ299" s="60"/>
      <c r="AR299" s="69"/>
      <c r="AS299" s="64"/>
      <c r="AT299" s="60"/>
      <c r="AU299" s="64"/>
      <c r="AV299" s="64"/>
      <c r="AW299" s="64"/>
      <c r="AX299" s="64"/>
      <c r="AY299" s="64"/>
      <c r="AZ299" s="64"/>
      <c r="BA299" s="64"/>
      <c r="BB299" s="64"/>
      <c r="BC299" s="69"/>
      <c r="BD299" s="60"/>
      <c r="BE299" s="59"/>
      <c r="BF299" s="60"/>
      <c r="BG299" s="60"/>
      <c r="BH299" s="69"/>
      <c r="BI299" s="64"/>
      <c r="BJ299" s="64"/>
      <c r="BK299" s="64"/>
      <c r="BL299" s="69"/>
      <c r="BM299" s="64"/>
      <c r="BN299" s="64"/>
      <c r="BO299" s="64">
        <v>344.4</v>
      </c>
      <c r="BP299" s="64"/>
      <c r="BQ299" s="60">
        <v>3058.05</v>
      </c>
      <c r="BR299" s="64"/>
      <c r="BS299" s="69"/>
      <c r="BT299" s="64"/>
      <c r="BU299" s="70"/>
      <c r="BV299" s="66"/>
      <c r="BW299" s="64"/>
      <c r="BX299" s="66"/>
      <c r="BY299" s="66"/>
      <c r="BZ299" s="64"/>
      <c r="CA299" s="64"/>
      <c r="CB299" s="60"/>
      <c r="CC299" s="60"/>
      <c r="CD299" s="64"/>
      <c r="CE299" s="64"/>
      <c r="CF299" s="69"/>
      <c r="CG299" s="64"/>
    </row>
    <row r="300" spans="1:85" ht="46.5" outlineLevel="1" x14ac:dyDescent="0.35">
      <c r="A300" s="84" t="s">
        <v>498</v>
      </c>
      <c r="B300" s="54" t="s">
        <v>520</v>
      </c>
      <c r="C300" s="55" t="s">
        <v>71</v>
      </c>
      <c r="D300" s="77" t="s">
        <v>521</v>
      </c>
      <c r="E300" s="57" t="s">
        <v>65</v>
      </c>
      <c r="F300" s="86">
        <f t="shared" si="66"/>
        <v>1195.2626700000001</v>
      </c>
      <c r="G300" s="59">
        <f t="shared" si="57"/>
        <v>87.330029999999994</v>
      </c>
      <c r="H300" s="60">
        <f t="shared" si="58"/>
        <v>1107.93264</v>
      </c>
      <c r="I300" s="61"/>
      <c r="J300" s="60"/>
      <c r="K300" s="69">
        <v>22.72</v>
      </c>
      <c r="L300" s="64">
        <v>9.2799999999999994</v>
      </c>
      <c r="M300" s="63"/>
      <c r="N300" s="64"/>
      <c r="O300" s="69"/>
      <c r="P300" s="64"/>
      <c r="Q300" s="59"/>
      <c r="R300" s="60"/>
      <c r="S300" s="64"/>
      <c r="T300" s="59">
        <v>64.610029999999995</v>
      </c>
      <c r="U300" s="60">
        <v>0.65264</v>
      </c>
      <c r="V300" s="59"/>
      <c r="W300" s="60"/>
      <c r="X300" s="59"/>
      <c r="Y300" s="60"/>
      <c r="Z300" s="69"/>
      <c r="AA300" s="66"/>
      <c r="AB300" s="63"/>
      <c r="AC300" s="64"/>
      <c r="AD300" s="69"/>
      <c r="AE300" s="64"/>
      <c r="AF300" s="69"/>
      <c r="AG300" s="64"/>
      <c r="AH300" s="59"/>
      <c r="AI300" s="60"/>
      <c r="AJ300" s="64"/>
      <c r="AK300" s="64"/>
      <c r="AL300" s="59"/>
      <c r="AM300" s="60"/>
      <c r="AN300" s="59"/>
      <c r="AO300" s="60"/>
      <c r="AP300" s="59"/>
      <c r="AQ300" s="60"/>
      <c r="AR300" s="69"/>
      <c r="AS300" s="64"/>
      <c r="AT300" s="60"/>
      <c r="AU300" s="64"/>
      <c r="AV300" s="64"/>
      <c r="AW300" s="64"/>
      <c r="AX300" s="64"/>
      <c r="AY300" s="64"/>
      <c r="AZ300" s="64"/>
      <c r="BA300" s="64"/>
      <c r="BB300" s="64"/>
      <c r="BC300" s="69"/>
      <c r="BD300" s="60"/>
      <c r="BE300" s="59"/>
      <c r="BF300" s="60"/>
      <c r="BG300" s="60"/>
      <c r="BH300" s="69"/>
      <c r="BI300" s="64"/>
      <c r="BJ300" s="64"/>
      <c r="BK300" s="64"/>
      <c r="BL300" s="69"/>
      <c r="BM300" s="64"/>
      <c r="BN300" s="64"/>
      <c r="BO300" s="64"/>
      <c r="BP300" s="64"/>
      <c r="BQ300" s="60">
        <v>1098</v>
      </c>
      <c r="BR300" s="64"/>
      <c r="BS300" s="69"/>
      <c r="BT300" s="64"/>
      <c r="BU300" s="70"/>
      <c r="BV300" s="66"/>
      <c r="BW300" s="64"/>
      <c r="BX300" s="66"/>
      <c r="BY300" s="66"/>
      <c r="BZ300" s="64"/>
      <c r="CA300" s="64"/>
      <c r="CB300" s="60"/>
      <c r="CC300" s="60"/>
      <c r="CD300" s="64"/>
      <c r="CE300" s="64"/>
      <c r="CF300" s="69"/>
      <c r="CG300" s="64"/>
    </row>
    <row r="301" spans="1:85" ht="46.5" outlineLevel="1" x14ac:dyDescent="0.35">
      <c r="A301" s="84" t="s">
        <v>498</v>
      </c>
      <c r="B301" s="54" t="s">
        <v>522</v>
      </c>
      <c r="C301" s="55" t="s">
        <v>71</v>
      </c>
      <c r="D301" s="77" t="s">
        <v>523</v>
      </c>
      <c r="E301" s="57" t="s">
        <v>65</v>
      </c>
      <c r="F301" s="86">
        <f t="shared" si="66"/>
        <v>1393.673</v>
      </c>
      <c r="G301" s="59">
        <f t="shared" si="57"/>
        <v>193.07597999999999</v>
      </c>
      <c r="H301" s="60">
        <f t="shared" si="58"/>
        <v>1200.5970199999999</v>
      </c>
      <c r="I301" s="61"/>
      <c r="J301" s="60"/>
      <c r="K301" s="69">
        <v>193.07597999999999</v>
      </c>
      <c r="L301" s="64">
        <v>78.862020000000001</v>
      </c>
      <c r="M301" s="63"/>
      <c r="N301" s="64"/>
      <c r="O301" s="69"/>
      <c r="P301" s="64"/>
      <c r="Q301" s="59"/>
      <c r="R301" s="60"/>
      <c r="S301" s="64">
        <v>385.08499999999998</v>
      </c>
      <c r="T301" s="59"/>
      <c r="U301" s="60"/>
      <c r="V301" s="59"/>
      <c r="W301" s="60"/>
      <c r="X301" s="59"/>
      <c r="Y301" s="60"/>
      <c r="Z301" s="69"/>
      <c r="AA301" s="66"/>
      <c r="AB301" s="63"/>
      <c r="AC301" s="64"/>
      <c r="AD301" s="69"/>
      <c r="AE301" s="64"/>
      <c r="AF301" s="69"/>
      <c r="AG301" s="64"/>
      <c r="AH301" s="59"/>
      <c r="AI301" s="60"/>
      <c r="AJ301" s="64"/>
      <c r="AK301" s="64"/>
      <c r="AL301" s="59"/>
      <c r="AM301" s="60"/>
      <c r="AN301" s="59"/>
      <c r="AO301" s="60"/>
      <c r="AP301" s="59"/>
      <c r="AQ301" s="60"/>
      <c r="AR301" s="69"/>
      <c r="AS301" s="64"/>
      <c r="AT301" s="60"/>
      <c r="AU301" s="64"/>
      <c r="AV301" s="64"/>
      <c r="AW301" s="64"/>
      <c r="AX301" s="64"/>
      <c r="AY301" s="64"/>
      <c r="AZ301" s="64"/>
      <c r="BA301" s="64"/>
      <c r="BB301" s="64"/>
      <c r="BC301" s="69"/>
      <c r="BD301" s="60"/>
      <c r="BE301" s="59"/>
      <c r="BF301" s="60"/>
      <c r="BG301" s="60"/>
      <c r="BH301" s="69"/>
      <c r="BI301" s="64"/>
      <c r="BJ301" s="64"/>
      <c r="BK301" s="64"/>
      <c r="BL301" s="69"/>
      <c r="BM301" s="64"/>
      <c r="BN301" s="64"/>
      <c r="BO301" s="64"/>
      <c r="BP301" s="64"/>
      <c r="BQ301" s="60">
        <v>736.65</v>
      </c>
      <c r="BR301" s="64"/>
      <c r="BS301" s="69"/>
      <c r="BT301" s="64"/>
      <c r="BU301" s="70"/>
      <c r="BV301" s="66"/>
      <c r="BW301" s="64"/>
      <c r="BX301" s="66"/>
      <c r="BY301" s="66"/>
      <c r="BZ301" s="64"/>
      <c r="CA301" s="64"/>
      <c r="CB301" s="60"/>
      <c r="CC301" s="60"/>
      <c r="CD301" s="64"/>
      <c r="CE301" s="64"/>
      <c r="CF301" s="69"/>
      <c r="CG301" s="64"/>
    </row>
    <row r="302" spans="1:85" ht="46.5" outlineLevel="1" x14ac:dyDescent="0.35">
      <c r="A302" s="84" t="s">
        <v>498</v>
      </c>
      <c r="B302" s="54" t="s">
        <v>524</v>
      </c>
      <c r="C302" s="55" t="s">
        <v>71</v>
      </c>
      <c r="D302" s="77" t="s">
        <v>525</v>
      </c>
      <c r="E302" s="57" t="s">
        <v>65</v>
      </c>
      <c r="F302" s="86">
        <f t="shared" si="66"/>
        <v>790.73077999999998</v>
      </c>
      <c r="G302" s="59">
        <f t="shared" si="57"/>
        <v>358.52891999999997</v>
      </c>
      <c r="H302" s="60">
        <f t="shared" si="58"/>
        <v>432.20186000000001</v>
      </c>
      <c r="I302" s="61"/>
      <c r="J302" s="60"/>
      <c r="K302" s="69">
        <v>183.42218</v>
      </c>
      <c r="L302" s="64">
        <v>74.91892</v>
      </c>
      <c r="M302" s="63"/>
      <c r="N302" s="64"/>
      <c r="O302" s="69"/>
      <c r="P302" s="64"/>
      <c r="Q302" s="59"/>
      <c r="R302" s="60"/>
      <c r="S302" s="64">
        <v>348.0668</v>
      </c>
      <c r="T302" s="59"/>
      <c r="U302" s="60"/>
      <c r="V302" s="59"/>
      <c r="W302" s="60"/>
      <c r="X302" s="59">
        <v>175.10674</v>
      </c>
      <c r="Y302" s="60">
        <v>9.2161399999999993</v>
      </c>
      <c r="Z302" s="69"/>
      <c r="AA302" s="66"/>
      <c r="AB302" s="63"/>
      <c r="AC302" s="64"/>
      <c r="AD302" s="69"/>
      <c r="AE302" s="64"/>
      <c r="AF302" s="69"/>
      <c r="AG302" s="64"/>
      <c r="AH302" s="59"/>
      <c r="AI302" s="60"/>
      <c r="AJ302" s="64"/>
      <c r="AK302" s="64"/>
      <c r="AL302" s="59"/>
      <c r="AM302" s="60"/>
      <c r="AN302" s="59"/>
      <c r="AO302" s="60"/>
      <c r="AP302" s="59"/>
      <c r="AQ302" s="60"/>
      <c r="AR302" s="69"/>
      <c r="AS302" s="64"/>
      <c r="AT302" s="60"/>
      <c r="AU302" s="64"/>
      <c r="AV302" s="64"/>
      <c r="AW302" s="64"/>
      <c r="AX302" s="64"/>
      <c r="AY302" s="64"/>
      <c r="AZ302" s="64"/>
      <c r="BA302" s="64"/>
      <c r="BB302" s="64"/>
      <c r="BC302" s="69"/>
      <c r="BD302" s="60"/>
      <c r="BE302" s="59"/>
      <c r="BF302" s="60"/>
      <c r="BG302" s="60"/>
      <c r="BH302" s="69"/>
      <c r="BI302" s="64"/>
      <c r="BJ302" s="64"/>
      <c r="BK302" s="64"/>
      <c r="BL302" s="69"/>
      <c r="BM302" s="64"/>
      <c r="BN302" s="64"/>
      <c r="BO302" s="64"/>
      <c r="BP302" s="64"/>
      <c r="BQ302" s="64"/>
      <c r="BR302" s="64"/>
      <c r="BS302" s="69"/>
      <c r="BT302" s="64"/>
      <c r="BU302" s="70"/>
      <c r="BV302" s="66"/>
      <c r="BW302" s="64"/>
      <c r="BX302" s="66"/>
      <c r="BY302" s="66"/>
      <c r="BZ302" s="64"/>
      <c r="CA302" s="64"/>
      <c r="CB302" s="60"/>
      <c r="CC302" s="60"/>
      <c r="CD302" s="64"/>
      <c r="CE302" s="64"/>
      <c r="CF302" s="69"/>
      <c r="CG302" s="64"/>
    </row>
    <row r="303" spans="1:85" ht="69.75" outlineLevel="1" x14ac:dyDescent="0.35">
      <c r="A303" s="84" t="s">
        <v>498</v>
      </c>
      <c r="B303" s="54" t="s">
        <v>526</v>
      </c>
      <c r="C303" s="55" t="s">
        <v>71</v>
      </c>
      <c r="D303" s="77">
        <v>143300138518</v>
      </c>
      <c r="E303" s="57" t="s">
        <v>65</v>
      </c>
      <c r="F303" s="86">
        <f t="shared" si="66"/>
        <v>366.87653</v>
      </c>
      <c r="G303" s="59">
        <f t="shared" si="57"/>
        <v>203.68234000000001</v>
      </c>
      <c r="H303" s="60">
        <f t="shared" si="58"/>
        <v>163.19418999999999</v>
      </c>
      <c r="I303" s="61">
        <v>167.96328</v>
      </c>
      <c r="J303" s="60">
        <v>68.60472</v>
      </c>
      <c r="K303" s="69">
        <v>35.719059999999999</v>
      </c>
      <c r="L303" s="64">
        <v>14.58947</v>
      </c>
      <c r="M303" s="63"/>
      <c r="N303" s="64"/>
      <c r="O303" s="69"/>
      <c r="P303" s="64"/>
      <c r="Q303" s="59"/>
      <c r="R303" s="60"/>
      <c r="S303" s="64">
        <v>80</v>
      </c>
      <c r="T303" s="59"/>
      <c r="U303" s="60"/>
      <c r="V303" s="59"/>
      <c r="W303" s="60"/>
      <c r="X303" s="59"/>
      <c r="Y303" s="60"/>
      <c r="Z303" s="69"/>
      <c r="AA303" s="66"/>
      <c r="AB303" s="63"/>
      <c r="AC303" s="64"/>
      <c r="AD303" s="69"/>
      <c r="AE303" s="64"/>
      <c r="AF303" s="69"/>
      <c r="AG303" s="64"/>
      <c r="AH303" s="59"/>
      <c r="AI303" s="60"/>
      <c r="AJ303" s="64"/>
      <c r="AK303" s="64"/>
      <c r="AL303" s="59"/>
      <c r="AM303" s="60"/>
      <c r="AN303" s="59"/>
      <c r="AO303" s="60"/>
      <c r="AP303" s="59"/>
      <c r="AQ303" s="60"/>
      <c r="AR303" s="69"/>
      <c r="AS303" s="64"/>
      <c r="AT303" s="60"/>
      <c r="AU303" s="64"/>
      <c r="AV303" s="64"/>
      <c r="AW303" s="64"/>
      <c r="AX303" s="64"/>
      <c r="AY303" s="64"/>
      <c r="AZ303" s="64"/>
      <c r="BA303" s="64"/>
      <c r="BB303" s="64"/>
      <c r="BC303" s="69"/>
      <c r="BD303" s="60"/>
      <c r="BE303" s="59"/>
      <c r="BF303" s="60"/>
      <c r="BG303" s="60"/>
      <c r="BH303" s="69"/>
      <c r="BI303" s="64"/>
      <c r="BJ303" s="64"/>
      <c r="BK303" s="64"/>
      <c r="BL303" s="69"/>
      <c r="BM303" s="64"/>
      <c r="BN303" s="64"/>
      <c r="BO303" s="64"/>
      <c r="BP303" s="64"/>
      <c r="BQ303" s="64"/>
      <c r="BR303" s="64"/>
      <c r="BS303" s="69"/>
      <c r="BT303" s="64"/>
      <c r="BU303" s="70"/>
      <c r="BV303" s="66"/>
      <c r="BW303" s="64"/>
      <c r="BX303" s="66"/>
      <c r="BY303" s="66"/>
      <c r="BZ303" s="64"/>
      <c r="CA303" s="64"/>
      <c r="CB303" s="60"/>
      <c r="CC303" s="60"/>
      <c r="CD303" s="64"/>
      <c r="CE303" s="64"/>
      <c r="CF303" s="69"/>
      <c r="CG303" s="64"/>
    </row>
    <row r="304" spans="1:85" ht="46.5" outlineLevel="1" x14ac:dyDescent="0.35">
      <c r="A304" s="84" t="s">
        <v>498</v>
      </c>
      <c r="B304" s="54" t="s">
        <v>527</v>
      </c>
      <c r="C304" s="55" t="s">
        <v>71</v>
      </c>
      <c r="D304" s="77">
        <v>241600407633</v>
      </c>
      <c r="E304" s="57" t="s">
        <v>65</v>
      </c>
      <c r="F304" s="86">
        <f t="shared" si="66"/>
        <v>2772.06637</v>
      </c>
      <c r="G304" s="59">
        <f t="shared" si="57"/>
        <v>321.79329999999999</v>
      </c>
      <c r="H304" s="60">
        <f t="shared" si="58"/>
        <v>2450.2730700000002</v>
      </c>
      <c r="I304" s="61"/>
      <c r="J304" s="60"/>
      <c r="K304" s="69">
        <v>321.79329999999999</v>
      </c>
      <c r="L304" s="64">
        <v>131.4367</v>
      </c>
      <c r="M304" s="63"/>
      <c r="N304" s="64"/>
      <c r="O304" s="69"/>
      <c r="P304" s="64"/>
      <c r="Q304" s="59"/>
      <c r="R304" s="60"/>
      <c r="S304" s="64">
        <v>523.49</v>
      </c>
      <c r="T304" s="59"/>
      <c r="U304" s="60"/>
      <c r="V304" s="59"/>
      <c r="W304" s="60"/>
      <c r="X304" s="59"/>
      <c r="Y304" s="60"/>
      <c r="Z304" s="69"/>
      <c r="AA304" s="66"/>
      <c r="AB304" s="63"/>
      <c r="AC304" s="64"/>
      <c r="AD304" s="69"/>
      <c r="AE304" s="64"/>
      <c r="AF304" s="69"/>
      <c r="AG304" s="64"/>
      <c r="AH304" s="59"/>
      <c r="AI304" s="60"/>
      <c r="AJ304" s="64"/>
      <c r="AK304" s="64"/>
      <c r="AL304" s="59"/>
      <c r="AM304" s="60"/>
      <c r="AN304" s="59"/>
      <c r="AO304" s="60"/>
      <c r="AP304" s="59"/>
      <c r="AQ304" s="60"/>
      <c r="AR304" s="69"/>
      <c r="AS304" s="64"/>
      <c r="AT304" s="60"/>
      <c r="AU304" s="64"/>
      <c r="AV304" s="64"/>
      <c r="AW304" s="64"/>
      <c r="AX304" s="64"/>
      <c r="AY304" s="64"/>
      <c r="AZ304" s="64"/>
      <c r="BA304" s="64"/>
      <c r="BB304" s="64"/>
      <c r="BC304" s="69"/>
      <c r="BD304" s="60"/>
      <c r="BE304" s="59"/>
      <c r="BF304" s="60"/>
      <c r="BG304" s="60"/>
      <c r="BH304" s="69"/>
      <c r="BI304" s="64"/>
      <c r="BJ304" s="64"/>
      <c r="BK304" s="64"/>
      <c r="BL304" s="69"/>
      <c r="BM304" s="64"/>
      <c r="BN304" s="64"/>
      <c r="BO304" s="64"/>
      <c r="BP304" s="64"/>
      <c r="BQ304" s="60">
        <v>1795.34637</v>
      </c>
      <c r="BR304" s="64"/>
      <c r="BS304" s="69"/>
      <c r="BT304" s="64"/>
      <c r="BU304" s="70"/>
      <c r="BV304" s="66"/>
      <c r="BW304" s="64"/>
      <c r="BX304" s="66"/>
      <c r="BY304" s="66"/>
      <c r="BZ304" s="64"/>
      <c r="CA304" s="64"/>
      <c r="CB304" s="60"/>
      <c r="CC304" s="60"/>
      <c r="CD304" s="64"/>
      <c r="CE304" s="64"/>
      <c r="CF304" s="69"/>
      <c r="CG304" s="64"/>
    </row>
    <row r="305" spans="1:85" outlineLevel="1" x14ac:dyDescent="0.35">
      <c r="A305" s="84" t="s">
        <v>498</v>
      </c>
      <c r="B305" s="54" t="s">
        <v>528</v>
      </c>
      <c r="C305" s="55" t="s">
        <v>71</v>
      </c>
      <c r="D305" s="77" t="s">
        <v>529</v>
      </c>
      <c r="E305" s="57" t="s">
        <v>65</v>
      </c>
      <c r="F305" s="86">
        <f t="shared" si="66"/>
        <v>543.72113999999999</v>
      </c>
      <c r="G305" s="59">
        <f t="shared" si="57"/>
        <v>365.01239999999996</v>
      </c>
      <c r="H305" s="60">
        <f t="shared" si="58"/>
        <v>178.70874000000001</v>
      </c>
      <c r="I305" s="61"/>
      <c r="J305" s="60"/>
      <c r="K305" s="69">
        <v>80.448319999999995</v>
      </c>
      <c r="L305" s="64">
        <v>32.859180000000002</v>
      </c>
      <c r="M305" s="63"/>
      <c r="N305" s="64"/>
      <c r="O305" s="69"/>
      <c r="P305" s="64"/>
      <c r="Q305" s="59"/>
      <c r="R305" s="60"/>
      <c r="S305" s="64">
        <v>130.8725</v>
      </c>
      <c r="T305" s="59"/>
      <c r="U305" s="60"/>
      <c r="V305" s="59"/>
      <c r="W305" s="60"/>
      <c r="X305" s="59">
        <v>284.56407999999999</v>
      </c>
      <c r="Y305" s="60">
        <v>14.97706</v>
      </c>
      <c r="Z305" s="69"/>
      <c r="AA305" s="66"/>
      <c r="AB305" s="63"/>
      <c r="AC305" s="64"/>
      <c r="AD305" s="69"/>
      <c r="AE305" s="64"/>
      <c r="AF305" s="69"/>
      <c r="AG305" s="64"/>
      <c r="AH305" s="59"/>
      <c r="AI305" s="60"/>
      <c r="AJ305" s="64"/>
      <c r="AK305" s="64"/>
      <c r="AL305" s="59"/>
      <c r="AM305" s="60"/>
      <c r="AN305" s="59"/>
      <c r="AO305" s="60"/>
      <c r="AP305" s="59"/>
      <c r="AQ305" s="60"/>
      <c r="AR305" s="69"/>
      <c r="AS305" s="64"/>
      <c r="AT305" s="60"/>
      <c r="AU305" s="64"/>
      <c r="AV305" s="64"/>
      <c r="AW305" s="64"/>
      <c r="AX305" s="64"/>
      <c r="AY305" s="64"/>
      <c r="AZ305" s="64"/>
      <c r="BA305" s="64"/>
      <c r="BB305" s="64"/>
      <c r="BC305" s="69"/>
      <c r="BD305" s="60"/>
      <c r="BE305" s="59"/>
      <c r="BF305" s="60"/>
      <c r="BG305" s="60"/>
      <c r="BH305" s="69"/>
      <c r="BI305" s="64"/>
      <c r="BJ305" s="64"/>
      <c r="BK305" s="64"/>
      <c r="BL305" s="69"/>
      <c r="BM305" s="64"/>
      <c r="BN305" s="64"/>
      <c r="BO305" s="64"/>
      <c r="BP305" s="64"/>
      <c r="BQ305" s="64"/>
      <c r="BR305" s="64"/>
      <c r="BS305" s="69"/>
      <c r="BT305" s="64"/>
      <c r="BU305" s="70"/>
      <c r="BV305" s="66"/>
      <c r="BW305" s="64"/>
      <c r="BX305" s="66"/>
      <c r="BY305" s="66"/>
      <c r="BZ305" s="64"/>
      <c r="CA305" s="64"/>
      <c r="CB305" s="60"/>
      <c r="CC305" s="60"/>
      <c r="CD305" s="64"/>
      <c r="CE305" s="64"/>
      <c r="CF305" s="69"/>
      <c r="CG305" s="64"/>
    </row>
    <row r="306" spans="1:85" outlineLevel="1" x14ac:dyDescent="0.35">
      <c r="A306" s="84" t="s">
        <v>498</v>
      </c>
      <c r="B306" s="54" t="s">
        <v>530</v>
      </c>
      <c r="C306" s="55" t="s">
        <v>71</v>
      </c>
      <c r="D306" s="77" t="s">
        <v>531</v>
      </c>
      <c r="E306" s="57" t="s">
        <v>65</v>
      </c>
      <c r="F306" s="86">
        <f t="shared" si="66"/>
        <v>11141.644179999999</v>
      </c>
      <c r="G306" s="59">
        <f t="shared" si="57"/>
        <v>1117.48848</v>
      </c>
      <c r="H306" s="60">
        <f t="shared" si="58"/>
        <v>10024.155699999999</v>
      </c>
      <c r="I306" s="61">
        <v>254.02859000000001</v>
      </c>
      <c r="J306" s="60">
        <v>103.75815</v>
      </c>
      <c r="K306" s="69">
        <v>268.37560999999999</v>
      </c>
      <c r="L306" s="64">
        <v>109.61821</v>
      </c>
      <c r="M306" s="63"/>
      <c r="N306" s="64"/>
      <c r="O306" s="69">
        <v>182.98093</v>
      </c>
      <c r="P306" s="64">
        <v>349.83956999999998</v>
      </c>
      <c r="Q306" s="59"/>
      <c r="R306" s="60"/>
      <c r="S306" s="64">
        <v>1607.4455</v>
      </c>
      <c r="T306" s="59"/>
      <c r="U306" s="60"/>
      <c r="V306" s="59"/>
      <c r="W306" s="60"/>
      <c r="X306" s="59"/>
      <c r="Y306" s="60"/>
      <c r="Z306" s="69"/>
      <c r="AA306" s="66"/>
      <c r="AB306" s="63">
        <v>412.10334999999998</v>
      </c>
      <c r="AC306" s="64">
        <v>787.89665000000002</v>
      </c>
      <c r="AD306" s="69"/>
      <c r="AE306" s="64"/>
      <c r="AF306" s="69"/>
      <c r="AG306" s="64"/>
      <c r="AH306" s="59"/>
      <c r="AI306" s="60"/>
      <c r="AJ306" s="64"/>
      <c r="AK306" s="64"/>
      <c r="AL306" s="59"/>
      <c r="AM306" s="60"/>
      <c r="AN306" s="59"/>
      <c r="AO306" s="60"/>
      <c r="AP306" s="59"/>
      <c r="AQ306" s="60"/>
      <c r="AR306" s="69"/>
      <c r="AS306" s="64"/>
      <c r="AT306" s="60"/>
      <c r="AU306" s="64"/>
      <c r="AV306" s="64"/>
      <c r="AW306" s="64"/>
      <c r="AX306" s="64"/>
      <c r="AY306" s="64"/>
      <c r="AZ306" s="64"/>
      <c r="BA306" s="64"/>
      <c r="BB306" s="64"/>
      <c r="BC306" s="69"/>
      <c r="BD306" s="60"/>
      <c r="BE306" s="59"/>
      <c r="BF306" s="60"/>
      <c r="BG306" s="60"/>
      <c r="BH306" s="69"/>
      <c r="BI306" s="64"/>
      <c r="BJ306" s="64"/>
      <c r="BK306" s="64"/>
      <c r="BL306" s="69"/>
      <c r="BM306" s="64"/>
      <c r="BN306" s="64"/>
      <c r="BO306" s="64"/>
      <c r="BP306" s="64"/>
      <c r="BQ306" s="60">
        <v>7065.5976199999996</v>
      </c>
      <c r="BR306" s="64"/>
      <c r="BS306" s="69"/>
      <c r="BT306" s="64"/>
      <c r="BU306" s="70"/>
      <c r="BV306" s="66"/>
      <c r="BW306" s="64"/>
      <c r="BX306" s="66"/>
      <c r="BY306" s="66"/>
      <c r="BZ306" s="64"/>
      <c r="CA306" s="64"/>
      <c r="CB306" s="60"/>
      <c r="CC306" s="60"/>
      <c r="CD306" s="64"/>
      <c r="CE306" s="64"/>
      <c r="CF306" s="69"/>
      <c r="CG306" s="64"/>
    </row>
    <row r="307" spans="1:85" outlineLevel="1" x14ac:dyDescent="0.35">
      <c r="A307" s="84" t="s">
        <v>498</v>
      </c>
      <c r="B307" s="54" t="s">
        <v>532</v>
      </c>
      <c r="C307" s="55" t="s">
        <v>71</v>
      </c>
      <c r="D307" s="77" t="s">
        <v>533</v>
      </c>
      <c r="E307" s="57" t="s">
        <v>65</v>
      </c>
      <c r="F307" s="86">
        <f t="shared" si="66"/>
        <v>145.29201</v>
      </c>
      <c r="G307" s="59">
        <f t="shared" si="57"/>
        <v>110.41147000000001</v>
      </c>
      <c r="H307" s="60">
        <f t="shared" si="58"/>
        <v>34.880539999999996</v>
      </c>
      <c r="I307" s="61">
        <v>19.03584</v>
      </c>
      <c r="J307" s="60">
        <v>7.7751999999999999</v>
      </c>
      <c r="K307" s="69">
        <v>38.615200000000002</v>
      </c>
      <c r="L307" s="64">
        <v>15.772399999999999</v>
      </c>
      <c r="M307" s="63"/>
      <c r="N307" s="64"/>
      <c r="O307" s="69"/>
      <c r="P307" s="64"/>
      <c r="Q307" s="59"/>
      <c r="R307" s="60"/>
      <c r="S307" s="64">
        <v>10.8</v>
      </c>
      <c r="T307" s="59">
        <v>52.760429999999999</v>
      </c>
      <c r="U307" s="60">
        <v>0.53293999999999997</v>
      </c>
      <c r="V307" s="59"/>
      <c r="W307" s="60"/>
      <c r="X307" s="59"/>
      <c r="Y307" s="60"/>
      <c r="Z307" s="69"/>
      <c r="AA307" s="66"/>
      <c r="AB307" s="63"/>
      <c r="AC307" s="64"/>
      <c r="AD307" s="69"/>
      <c r="AE307" s="64"/>
      <c r="AF307" s="69"/>
      <c r="AG307" s="64"/>
      <c r="AH307" s="59"/>
      <c r="AI307" s="60"/>
      <c r="AJ307" s="64"/>
      <c r="AK307" s="64"/>
      <c r="AL307" s="59"/>
      <c r="AM307" s="60"/>
      <c r="AN307" s="59"/>
      <c r="AO307" s="60"/>
      <c r="AP307" s="59"/>
      <c r="AQ307" s="60"/>
      <c r="AR307" s="69"/>
      <c r="AS307" s="64"/>
      <c r="AT307" s="60"/>
      <c r="AU307" s="64"/>
      <c r="AV307" s="64"/>
      <c r="AW307" s="64"/>
      <c r="AX307" s="64"/>
      <c r="AY307" s="64"/>
      <c r="AZ307" s="64"/>
      <c r="BA307" s="64"/>
      <c r="BB307" s="64"/>
      <c r="BC307" s="69"/>
      <c r="BD307" s="60"/>
      <c r="BE307" s="59"/>
      <c r="BF307" s="60"/>
      <c r="BG307" s="60"/>
      <c r="BH307" s="69"/>
      <c r="BI307" s="64"/>
      <c r="BJ307" s="64"/>
      <c r="BK307" s="64"/>
      <c r="BL307" s="69"/>
      <c r="BM307" s="64"/>
      <c r="BN307" s="64"/>
      <c r="BO307" s="64"/>
      <c r="BP307" s="64"/>
      <c r="BQ307" s="64"/>
      <c r="BR307" s="64"/>
      <c r="BS307" s="69"/>
      <c r="BT307" s="64"/>
      <c r="BU307" s="70"/>
      <c r="BV307" s="66"/>
      <c r="BW307" s="64"/>
      <c r="BX307" s="66"/>
      <c r="BY307" s="66"/>
      <c r="BZ307" s="64"/>
      <c r="CA307" s="64"/>
      <c r="CB307" s="60"/>
      <c r="CC307" s="60"/>
      <c r="CD307" s="64"/>
      <c r="CE307" s="64"/>
      <c r="CF307" s="69"/>
      <c r="CG307" s="64"/>
    </row>
    <row r="308" spans="1:85" outlineLevel="1" x14ac:dyDescent="0.35">
      <c r="A308" s="84" t="s">
        <v>498</v>
      </c>
      <c r="B308" s="54" t="s">
        <v>534</v>
      </c>
      <c r="C308" s="55" t="s">
        <v>71</v>
      </c>
      <c r="D308" s="77" t="s">
        <v>535</v>
      </c>
      <c r="E308" s="57" t="s">
        <v>65</v>
      </c>
      <c r="F308" s="86">
        <f t="shared" si="66"/>
        <v>563.36</v>
      </c>
      <c r="G308" s="59">
        <f t="shared" si="57"/>
        <v>160.89664999999999</v>
      </c>
      <c r="H308" s="60">
        <f t="shared" si="58"/>
        <v>402.46334999999999</v>
      </c>
      <c r="I308" s="61"/>
      <c r="J308" s="60"/>
      <c r="K308" s="69">
        <v>160.89664999999999</v>
      </c>
      <c r="L308" s="64">
        <v>65.718350000000001</v>
      </c>
      <c r="M308" s="63"/>
      <c r="N308" s="64"/>
      <c r="O308" s="69"/>
      <c r="P308" s="64"/>
      <c r="Q308" s="59"/>
      <c r="R308" s="60"/>
      <c r="S308" s="64">
        <v>261.745</v>
      </c>
      <c r="T308" s="59"/>
      <c r="U308" s="60"/>
      <c r="V308" s="59"/>
      <c r="W308" s="60"/>
      <c r="X308" s="59"/>
      <c r="Y308" s="60"/>
      <c r="Z308" s="69"/>
      <c r="AA308" s="66"/>
      <c r="AB308" s="63"/>
      <c r="AC308" s="64"/>
      <c r="AD308" s="69"/>
      <c r="AE308" s="64"/>
      <c r="AF308" s="69"/>
      <c r="AG308" s="64"/>
      <c r="AH308" s="59"/>
      <c r="AI308" s="60"/>
      <c r="AJ308" s="64"/>
      <c r="AK308" s="64"/>
      <c r="AL308" s="59"/>
      <c r="AM308" s="60"/>
      <c r="AN308" s="59"/>
      <c r="AO308" s="60"/>
      <c r="AP308" s="59"/>
      <c r="AQ308" s="60"/>
      <c r="AR308" s="69"/>
      <c r="AS308" s="64"/>
      <c r="AT308" s="60"/>
      <c r="AU308" s="64"/>
      <c r="AV308" s="64"/>
      <c r="AW308" s="64"/>
      <c r="AX308" s="64"/>
      <c r="AY308" s="64"/>
      <c r="AZ308" s="64"/>
      <c r="BA308" s="64"/>
      <c r="BB308" s="64"/>
      <c r="BC308" s="69"/>
      <c r="BD308" s="60"/>
      <c r="BE308" s="59"/>
      <c r="BF308" s="60"/>
      <c r="BG308" s="60"/>
      <c r="BH308" s="69"/>
      <c r="BI308" s="64"/>
      <c r="BJ308" s="64"/>
      <c r="BK308" s="64"/>
      <c r="BL308" s="69"/>
      <c r="BM308" s="64"/>
      <c r="BN308" s="64"/>
      <c r="BO308" s="64">
        <v>75</v>
      </c>
      <c r="BP308" s="64"/>
      <c r="BQ308" s="64"/>
      <c r="BR308" s="64"/>
      <c r="BS308" s="69"/>
      <c r="BT308" s="64"/>
      <c r="BU308" s="70"/>
      <c r="BV308" s="66"/>
      <c r="BW308" s="64"/>
      <c r="BX308" s="66"/>
      <c r="BY308" s="66"/>
      <c r="BZ308" s="64"/>
      <c r="CA308" s="64"/>
      <c r="CB308" s="60"/>
      <c r="CC308" s="60"/>
      <c r="CD308" s="64"/>
      <c r="CE308" s="64"/>
      <c r="CF308" s="69"/>
      <c r="CG308" s="64"/>
    </row>
    <row r="309" spans="1:85" outlineLevel="1" x14ac:dyDescent="0.35">
      <c r="A309" s="84" t="s">
        <v>498</v>
      </c>
      <c r="B309" s="54" t="s">
        <v>536</v>
      </c>
      <c r="C309" s="55" t="s">
        <v>71</v>
      </c>
      <c r="D309" s="77" t="s">
        <v>537</v>
      </c>
      <c r="E309" s="57" t="s">
        <v>65</v>
      </c>
      <c r="F309" s="86">
        <f t="shared" si="66"/>
        <v>994.47713999999996</v>
      </c>
      <c r="G309" s="59">
        <f t="shared" si="57"/>
        <v>141.31729000000001</v>
      </c>
      <c r="H309" s="60">
        <f t="shared" si="58"/>
        <v>853.15985000000001</v>
      </c>
      <c r="I309" s="61">
        <v>19.03584</v>
      </c>
      <c r="J309" s="60">
        <v>7.7751999999999999</v>
      </c>
      <c r="K309" s="69">
        <v>122.28145000000001</v>
      </c>
      <c r="L309" s="64">
        <v>49.945950000000003</v>
      </c>
      <c r="M309" s="63"/>
      <c r="N309" s="64"/>
      <c r="O309" s="69"/>
      <c r="P309" s="64"/>
      <c r="Q309" s="59"/>
      <c r="R309" s="60"/>
      <c r="S309" s="64">
        <v>198.92619999999999</v>
      </c>
      <c r="T309" s="59"/>
      <c r="U309" s="60"/>
      <c r="V309" s="59"/>
      <c r="W309" s="60"/>
      <c r="X309" s="59"/>
      <c r="Y309" s="60"/>
      <c r="Z309" s="69"/>
      <c r="AA309" s="66"/>
      <c r="AB309" s="63"/>
      <c r="AC309" s="64"/>
      <c r="AD309" s="69"/>
      <c r="AE309" s="64"/>
      <c r="AF309" s="69"/>
      <c r="AG309" s="64"/>
      <c r="AH309" s="59"/>
      <c r="AI309" s="60"/>
      <c r="AJ309" s="64"/>
      <c r="AK309" s="64"/>
      <c r="AL309" s="59"/>
      <c r="AM309" s="60"/>
      <c r="AN309" s="59"/>
      <c r="AO309" s="60"/>
      <c r="AP309" s="59"/>
      <c r="AQ309" s="60"/>
      <c r="AR309" s="69"/>
      <c r="AS309" s="64"/>
      <c r="AT309" s="60"/>
      <c r="AU309" s="64"/>
      <c r="AV309" s="64"/>
      <c r="AW309" s="64"/>
      <c r="AX309" s="64"/>
      <c r="AY309" s="64"/>
      <c r="AZ309" s="64"/>
      <c r="BA309" s="64"/>
      <c r="BB309" s="64"/>
      <c r="BC309" s="69"/>
      <c r="BD309" s="60"/>
      <c r="BE309" s="59"/>
      <c r="BF309" s="60"/>
      <c r="BG309" s="60"/>
      <c r="BH309" s="69"/>
      <c r="BI309" s="64"/>
      <c r="BJ309" s="64"/>
      <c r="BK309" s="64"/>
      <c r="BL309" s="69"/>
      <c r="BM309" s="64"/>
      <c r="BN309" s="64"/>
      <c r="BO309" s="64"/>
      <c r="BP309" s="64"/>
      <c r="BQ309" s="60">
        <v>596.51250000000005</v>
      </c>
      <c r="BR309" s="64"/>
      <c r="BS309" s="69"/>
      <c r="BT309" s="64"/>
      <c r="BU309" s="70"/>
      <c r="BV309" s="66"/>
      <c r="BW309" s="64"/>
      <c r="BX309" s="66"/>
      <c r="BY309" s="66"/>
      <c r="BZ309" s="64"/>
      <c r="CA309" s="64"/>
      <c r="CB309" s="60"/>
      <c r="CC309" s="60"/>
      <c r="CD309" s="64"/>
      <c r="CE309" s="64"/>
      <c r="CF309" s="69"/>
      <c r="CG309" s="64"/>
    </row>
    <row r="310" spans="1:85" ht="46.5" outlineLevel="1" x14ac:dyDescent="0.35">
      <c r="A310" s="84" t="s">
        <v>498</v>
      </c>
      <c r="B310" s="54" t="s">
        <v>547</v>
      </c>
      <c r="C310" s="55" t="s">
        <v>130</v>
      </c>
      <c r="D310" s="77">
        <v>241600772410</v>
      </c>
      <c r="E310" s="57" t="s">
        <v>65</v>
      </c>
      <c r="F310" s="86">
        <f t="shared" si="66"/>
        <v>1690</v>
      </c>
      <c r="G310" s="59">
        <f t="shared" si="57"/>
        <v>0</v>
      </c>
      <c r="H310" s="60">
        <f t="shared" si="58"/>
        <v>1690</v>
      </c>
      <c r="I310" s="61"/>
      <c r="J310" s="60"/>
      <c r="K310" s="69"/>
      <c r="L310" s="64"/>
      <c r="M310" s="63"/>
      <c r="N310" s="64"/>
      <c r="O310" s="69"/>
      <c r="P310" s="64"/>
      <c r="Q310" s="59"/>
      <c r="R310" s="60"/>
      <c r="S310" s="64"/>
      <c r="T310" s="59"/>
      <c r="U310" s="60"/>
      <c r="V310" s="59"/>
      <c r="W310" s="60"/>
      <c r="X310" s="59"/>
      <c r="Y310" s="60"/>
      <c r="Z310" s="69"/>
      <c r="AA310" s="66"/>
      <c r="AB310" s="63"/>
      <c r="AC310" s="64"/>
      <c r="AD310" s="69"/>
      <c r="AE310" s="64"/>
      <c r="AF310" s="69"/>
      <c r="AG310" s="64"/>
      <c r="AH310" s="59"/>
      <c r="AI310" s="60"/>
      <c r="AJ310" s="64"/>
      <c r="AK310" s="64"/>
      <c r="AL310" s="59"/>
      <c r="AM310" s="60"/>
      <c r="AN310" s="59"/>
      <c r="AO310" s="60"/>
      <c r="AP310" s="59"/>
      <c r="AQ310" s="60"/>
      <c r="AR310" s="69"/>
      <c r="AS310" s="64"/>
      <c r="AT310" s="60"/>
      <c r="AU310" s="64"/>
      <c r="AV310" s="64"/>
      <c r="AW310" s="64"/>
      <c r="AX310" s="64"/>
      <c r="AY310" s="64"/>
      <c r="AZ310" s="64">
        <v>1690</v>
      </c>
      <c r="BA310" s="64"/>
      <c r="BB310" s="64"/>
      <c r="BC310" s="69"/>
      <c r="BD310" s="60"/>
      <c r="BE310" s="59"/>
      <c r="BF310" s="60"/>
      <c r="BG310" s="60"/>
      <c r="BH310" s="69"/>
      <c r="BI310" s="64"/>
      <c r="BJ310" s="64"/>
      <c r="BK310" s="64"/>
      <c r="BL310" s="69"/>
      <c r="BM310" s="64"/>
      <c r="BN310" s="64"/>
      <c r="BO310" s="64"/>
      <c r="BP310" s="64"/>
      <c r="BQ310" s="64"/>
      <c r="BR310" s="64"/>
      <c r="BS310" s="69"/>
      <c r="BT310" s="64"/>
      <c r="BU310" s="70"/>
      <c r="BV310" s="66"/>
      <c r="BW310" s="64"/>
      <c r="BX310" s="66"/>
      <c r="BY310" s="66"/>
      <c r="BZ310" s="64"/>
      <c r="CA310" s="64"/>
      <c r="CB310" s="60"/>
      <c r="CC310" s="60"/>
      <c r="CD310" s="64"/>
      <c r="CE310" s="64"/>
      <c r="CF310" s="69"/>
      <c r="CG310" s="64"/>
    </row>
    <row r="311" spans="1:85" outlineLevel="1" x14ac:dyDescent="0.35">
      <c r="A311" s="84" t="s">
        <v>498</v>
      </c>
      <c r="B311" s="54" t="s">
        <v>538</v>
      </c>
      <c r="C311" s="55" t="s">
        <v>104</v>
      </c>
      <c r="D311" s="77" t="s">
        <v>539</v>
      </c>
      <c r="E311" s="57" t="s">
        <v>65</v>
      </c>
      <c r="F311" s="86">
        <f t="shared" si="66"/>
        <v>450.5181</v>
      </c>
      <c r="G311" s="59">
        <f t="shared" si="57"/>
        <v>0</v>
      </c>
      <c r="H311" s="60">
        <f t="shared" si="58"/>
        <v>450.5181</v>
      </c>
      <c r="I311" s="61"/>
      <c r="J311" s="60"/>
      <c r="K311" s="69"/>
      <c r="L311" s="64"/>
      <c r="M311" s="63"/>
      <c r="N311" s="64"/>
      <c r="O311" s="69"/>
      <c r="P311" s="64"/>
      <c r="Q311" s="59"/>
      <c r="R311" s="60"/>
      <c r="S311" s="64"/>
      <c r="T311" s="59"/>
      <c r="U311" s="60"/>
      <c r="V311" s="59"/>
      <c r="W311" s="60"/>
      <c r="X311" s="59"/>
      <c r="Y311" s="60"/>
      <c r="Z311" s="69"/>
      <c r="AA311" s="66"/>
      <c r="AB311" s="63"/>
      <c r="AC311" s="64"/>
      <c r="AD311" s="69"/>
      <c r="AE311" s="64"/>
      <c r="AF311" s="69"/>
      <c r="AG311" s="64"/>
      <c r="AH311" s="59"/>
      <c r="AI311" s="60"/>
      <c r="AJ311" s="64"/>
      <c r="AK311" s="64"/>
      <c r="AL311" s="59"/>
      <c r="AM311" s="60"/>
      <c r="AN311" s="59"/>
      <c r="AO311" s="60"/>
      <c r="AP311" s="59"/>
      <c r="AQ311" s="60"/>
      <c r="AR311" s="69"/>
      <c r="AS311" s="64"/>
      <c r="AT311" s="60"/>
      <c r="AU311" s="64"/>
      <c r="AV311" s="64"/>
      <c r="AW311" s="64">
        <v>450.5181</v>
      </c>
      <c r="AX311" s="64"/>
      <c r="AY311" s="64"/>
      <c r="AZ311" s="64"/>
      <c r="BA311" s="64"/>
      <c r="BB311" s="64"/>
      <c r="BC311" s="69"/>
      <c r="BD311" s="60"/>
      <c r="BE311" s="59"/>
      <c r="BF311" s="60"/>
      <c r="BG311" s="60"/>
      <c r="BH311" s="69"/>
      <c r="BI311" s="64"/>
      <c r="BJ311" s="64"/>
      <c r="BK311" s="64"/>
      <c r="BL311" s="69"/>
      <c r="BM311" s="64"/>
      <c r="BN311" s="64"/>
      <c r="BO311" s="64"/>
      <c r="BP311" s="64"/>
      <c r="BQ311" s="64"/>
      <c r="BR311" s="64"/>
      <c r="BS311" s="69"/>
      <c r="BT311" s="64"/>
      <c r="BU311" s="70"/>
      <c r="BV311" s="66"/>
      <c r="BW311" s="64"/>
      <c r="BX311" s="66"/>
      <c r="BY311" s="66"/>
      <c r="BZ311" s="64"/>
      <c r="CA311" s="64"/>
      <c r="CB311" s="60"/>
      <c r="CC311" s="60"/>
      <c r="CD311" s="64"/>
      <c r="CE311" s="64"/>
      <c r="CF311" s="69"/>
      <c r="CG311" s="64"/>
    </row>
    <row r="312" spans="1:85" ht="46.5" outlineLevel="1" x14ac:dyDescent="0.35">
      <c r="A312" s="94" t="s">
        <v>540</v>
      </c>
      <c r="B312" s="88" t="s">
        <v>541</v>
      </c>
      <c r="C312" s="55" t="s">
        <v>113</v>
      </c>
      <c r="D312" s="121" t="s">
        <v>542</v>
      </c>
      <c r="E312" s="57" t="s">
        <v>65</v>
      </c>
      <c r="F312" s="86">
        <f t="shared" si="66"/>
        <v>853.66960000000006</v>
      </c>
      <c r="G312" s="59">
        <f t="shared" si="57"/>
        <v>772.58847000000003</v>
      </c>
      <c r="H312" s="60">
        <f t="shared" si="58"/>
        <v>81.081130000000002</v>
      </c>
      <c r="I312" s="61"/>
      <c r="J312" s="60"/>
      <c r="K312" s="69">
        <v>113.59303</v>
      </c>
      <c r="L312" s="64">
        <v>46.39716</v>
      </c>
      <c r="M312" s="63"/>
      <c r="N312" s="64"/>
      <c r="O312" s="69"/>
      <c r="P312" s="64"/>
      <c r="Q312" s="59"/>
      <c r="R312" s="60"/>
      <c r="S312" s="64"/>
      <c r="T312" s="59"/>
      <c r="U312" s="60"/>
      <c r="V312" s="59"/>
      <c r="W312" s="60"/>
      <c r="X312" s="59">
        <v>658.99544000000003</v>
      </c>
      <c r="Y312" s="60">
        <v>34.683970000000002</v>
      </c>
      <c r="Z312" s="69"/>
      <c r="AA312" s="66"/>
      <c r="AB312" s="63"/>
      <c r="AC312" s="64"/>
      <c r="AD312" s="69"/>
      <c r="AE312" s="64"/>
      <c r="AF312" s="69"/>
      <c r="AG312" s="64"/>
      <c r="AH312" s="59"/>
      <c r="AI312" s="60"/>
      <c r="AJ312" s="64"/>
      <c r="AK312" s="64"/>
      <c r="AL312" s="59"/>
      <c r="AM312" s="60"/>
      <c r="AN312" s="59"/>
      <c r="AO312" s="60"/>
      <c r="AP312" s="59"/>
      <c r="AQ312" s="60"/>
      <c r="AR312" s="69"/>
      <c r="AS312" s="64"/>
      <c r="AT312" s="60"/>
      <c r="AU312" s="64"/>
      <c r="AV312" s="64"/>
      <c r="AW312" s="64"/>
      <c r="AX312" s="64"/>
      <c r="AY312" s="64"/>
      <c r="AZ312" s="64"/>
      <c r="BA312" s="64"/>
      <c r="BB312" s="64"/>
      <c r="BC312" s="69"/>
      <c r="BD312" s="60"/>
      <c r="BE312" s="59"/>
      <c r="BF312" s="60"/>
      <c r="BG312" s="60"/>
      <c r="BH312" s="69"/>
      <c r="BI312" s="64"/>
      <c r="BJ312" s="64"/>
      <c r="BK312" s="64"/>
      <c r="BL312" s="69"/>
      <c r="BM312" s="64"/>
      <c r="BN312" s="64"/>
      <c r="BO312" s="64"/>
      <c r="BP312" s="64"/>
      <c r="BQ312" s="64"/>
      <c r="BR312" s="64"/>
      <c r="BS312" s="69"/>
      <c r="BT312" s="64"/>
      <c r="BU312" s="70"/>
      <c r="BV312" s="66"/>
      <c r="BW312" s="64"/>
      <c r="BX312" s="66"/>
      <c r="BY312" s="66"/>
      <c r="BZ312" s="64"/>
      <c r="CA312" s="64"/>
      <c r="CB312" s="60"/>
      <c r="CC312" s="60"/>
      <c r="CD312" s="64"/>
      <c r="CE312" s="64"/>
      <c r="CF312" s="69"/>
      <c r="CG312" s="64"/>
    </row>
    <row r="313" spans="1:85" outlineLevel="1" x14ac:dyDescent="0.35">
      <c r="A313" s="84" t="s">
        <v>498</v>
      </c>
      <c r="B313" s="54" t="s">
        <v>543</v>
      </c>
      <c r="C313" s="55" t="s">
        <v>113</v>
      </c>
      <c r="D313" s="77" t="s">
        <v>544</v>
      </c>
      <c r="E313" s="57" t="s">
        <v>65</v>
      </c>
      <c r="F313" s="86">
        <f t="shared" si="66"/>
        <v>1129.194</v>
      </c>
      <c r="G313" s="59">
        <f t="shared" si="57"/>
        <v>221.84234000000001</v>
      </c>
      <c r="H313" s="60">
        <f t="shared" si="58"/>
        <v>907.35166000000004</v>
      </c>
      <c r="I313" s="61"/>
      <c r="J313" s="60"/>
      <c r="K313" s="69">
        <v>221.84234000000001</v>
      </c>
      <c r="L313" s="64">
        <v>90.611660000000001</v>
      </c>
      <c r="M313" s="63"/>
      <c r="N313" s="64"/>
      <c r="O313" s="69"/>
      <c r="P313" s="64"/>
      <c r="Q313" s="59"/>
      <c r="R313" s="60"/>
      <c r="S313" s="64">
        <v>816.74</v>
      </c>
      <c r="T313" s="59"/>
      <c r="U313" s="60"/>
      <c r="V313" s="59"/>
      <c r="W313" s="60"/>
      <c r="X313" s="59"/>
      <c r="Y313" s="60"/>
      <c r="Z313" s="69"/>
      <c r="AA313" s="66"/>
      <c r="AB313" s="63"/>
      <c r="AC313" s="64"/>
      <c r="AD313" s="69"/>
      <c r="AE313" s="64"/>
      <c r="AF313" s="69"/>
      <c r="AG313" s="64"/>
      <c r="AH313" s="59"/>
      <c r="AI313" s="60"/>
      <c r="AJ313" s="64"/>
      <c r="AK313" s="64"/>
      <c r="AL313" s="59"/>
      <c r="AM313" s="60"/>
      <c r="AN313" s="59"/>
      <c r="AO313" s="60"/>
      <c r="AP313" s="59"/>
      <c r="AQ313" s="60"/>
      <c r="AR313" s="69"/>
      <c r="AS313" s="64"/>
      <c r="AT313" s="60"/>
      <c r="AU313" s="64"/>
      <c r="AV313" s="64"/>
      <c r="AW313" s="64"/>
      <c r="AX313" s="64"/>
      <c r="AY313" s="64"/>
      <c r="AZ313" s="64"/>
      <c r="BA313" s="64"/>
      <c r="BB313" s="64"/>
      <c r="BC313" s="69"/>
      <c r="BD313" s="60"/>
      <c r="BE313" s="59"/>
      <c r="BF313" s="60"/>
      <c r="BG313" s="60"/>
      <c r="BH313" s="69"/>
      <c r="BI313" s="64"/>
      <c r="BJ313" s="64"/>
      <c r="BK313" s="64"/>
      <c r="BL313" s="69"/>
      <c r="BM313" s="64"/>
      <c r="BN313" s="64"/>
      <c r="BO313" s="64"/>
      <c r="BP313" s="64"/>
      <c r="BQ313" s="64"/>
      <c r="BR313" s="64"/>
      <c r="BS313" s="69"/>
      <c r="BT313" s="64"/>
      <c r="BU313" s="70"/>
      <c r="BV313" s="66"/>
      <c r="BW313" s="64"/>
      <c r="BX313" s="66"/>
      <c r="BY313" s="66"/>
      <c r="BZ313" s="64"/>
      <c r="CA313" s="64"/>
      <c r="CB313" s="60"/>
      <c r="CC313" s="60"/>
      <c r="CD313" s="64"/>
      <c r="CE313" s="64"/>
      <c r="CF313" s="69"/>
      <c r="CG313" s="64"/>
    </row>
    <row r="314" spans="1:85" outlineLevel="1" x14ac:dyDescent="0.35">
      <c r="A314" s="84" t="s">
        <v>498</v>
      </c>
      <c r="B314" s="54" t="s">
        <v>190</v>
      </c>
      <c r="C314" s="55" t="s">
        <v>113</v>
      </c>
      <c r="D314" s="77">
        <v>2416006091</v>
      </c>
      <c r="E314" s="57" t="s">
        <v>65</v>
      </c>
      <c r="F314" s="86">
        <f t="shared" si="66"/>
        <v>539.15774999999996</v>
      </c>
      <c r="G314" s="59">
        <f t="shared" si="57"/>
        <v>0</v>
      </c>
      <c r="H314" s="60">
        <f t="shared" si="58"/>
        <v>539.15774999999996</v>
      </c>
      <c r="I314" s="61"/>
      <c r="J314" s="60"/>
      <c r="K314" s="69"/>
      <c r="L314" s="64"/>
      <c r="M314" s="63"/>
      <c r="N314" s="64"/>
      <c r="O314" s="69"/>
      <c r="P314" s="64"/>
      <c r="Q314" s="59"/>
      <c r="R314" s="60"/>
      <c r="S314" s="64">
        <v>539.15774999999996</v>
      </c>
      <c r="T314" s="59"/>
      <c r="U314" s="60"/>
      <c r="V314" s="59"/>
      <c r="W314" s="60"/>
      <c r="X314" s="59"/>
      <c r="Y314" s="60"/>
      <c r="Z314" s="69"/>
      <c r="AA314" s="66"/>
      <c r="AB314" s="63"/>
      <c r="AC314" s="64"/>
      <c r="AD314" s="69"/>
      <c r="AE314" s="64"/>
      <c r="AF314" s="69"/>
      <c r="AG314" s="64"/>
      <c r="AH314" s="59"/>
      <c r="AI314" s="60"/>
      <c r="AJ314" s="64"/>
      <c r="AK314" s="64"/>
      <c r="AL314" s="59"/>
      <c r="AM314" s="60"/>
      <c r="AN314" s="59"/>
      <c r="AO314" s="60"/>
      <c r="AP314" s="59"/>
      <c r="AQ314" s="60"/>
      <c r="AR314" s="69"/>
      <c r="AS314" s="64"/>
      <c r="AT314" s="60"/>
      <c r="AU314" s="64"/>
      <c r="AV314" s="64"/>
      <c r="AW314" s="64"/>
      <c r="AX314" s="64"/>
      <c r="AY314" s="64"/>
      <c r="AZ314" s="64"/>
      <c r="BA314" s="64"/>
      <c r="BB314" s="64"/>
      <c r="BC314" s="69"/>
      <c r="BD314" s="60"/>
      <c r="BE314" s="59"/>
      <c r="BF314" s="60"/>
      <c r="BG314" s="60"/>
      <c r="BH314" s="69"/>
      <c r="BI314" s="64"/>
      <c r="BJ314" s="64"/>
      <c r="BK314" s="64"/>
      <c r="BL314" s="69"/>
      <c r="BM314" s="64"/>
      <c r="BN314" s="64"/>
      <c r="BO314" s="64"/>
      <c r="BP314" s="64"/>
      <c r="BQ314" s="64"/>
      <c r="BR314" s="64"/>
      <c r="BS314" s="69"/>
      <c r="BT314" s="64"/>
      <c r="BU314" s="70"/>
      <c r="BV314" s="66"/>
      <c r="BW314" s="64"/>
      <c r="BX314" s="66"/>
      <c r="BY314" s="66"/>
      <c r="BZ314" s="64"/>
      <c r="CA314" s="64"/>
      <c r="CB314" s="60"/>
      <c r="CC314" s="60"/>
      <c r="CD314" s="64"/>
      <c r="CE314" s="64"/>
      <c r="CF314" s="69"/>
      <c r="CG314" s="64"/>
    </row>
    <row r="315" spans="1:85" ht="69.75" outlineLevel="1" x14ac:dyDescent="0.35">
      <c r="A315" s="84" t="s">
        <v>498</v>
      </c>
      <c r="B315" s="54" t="s">
        <v>545</v>
      </c>
      <c r="C315" s="55" t="s">
        <v>113</v>
      </c>
      <c r="D315" s="77">
        <v>2416000364</v>
      </c>
      <c r="E315" s="57" t="s">
        <v>65</v>
      </c>
      <c r="F315" s="86">
        <f t="shared" si="66"/>
        <v>308.56700000000001</v>
      </c>
      <c r="G315" s="59">
        <f t="shared" si="57"/>
        <v>232.66730000000001</v>
      </c>
      <c r="H315" s="60">
        <f t="shared" si="58"/>
        <v>75.89970000000001</v>
      </c>
      <c r="I315" s="61"/>
      <c r="J315" s="60"/>
      <c r="K315" s="69">
        <v>128.71732</v>
      </c>
      <c r="L315" s="64">
        <v>52.574680000000001</v>
      </c>
      <c r="M315" s="63"/>
      <c r="N315" s="64"/>
      <c r="O315" s="69"/>
      <c r="P315" s="64"/>
      <c r="Q315" s="59"/>
      <c r="R315" s="60"/>
      <c r="S315" s="64">
        <v>22.274999999999999</v>
      </c>
      <c r="T315" s="59">
        <v>103.94998</v>
      </c>
      <c r="U315" s="60">
        <v>1.05002</v>
      </c>
      <c r="V315" s="59"/>
      <c r="W315" s="60"/>
      <c r="X315" s="59"/>
      <c r="Y315" s="60"/>
      <c r="Z315" s="69"/>
      <c r="AA315" s="66"/>
      <c r="AB315" s="63"/>
      <c r="AC315" s="64"/>
      <c r="AD315" s="69"/>
      <c r="AE315" s="64"/>
      <c r="AF315" s="69"/>
      <c r="AG315" s="64"/>
      <c r="AH315" s="59"/>
      <c r="AI315" s="60"/>
      <c r="AJ315" s="64"/>
      <c r="AK315" s="64"/>
      <c r="AL315" s="59"/>
      <c r="AM315" s="60"/>
      <c r="AN315" s="59"/>
      <c r="AO315" s="60"/>
      <c r="AP315" s="59"/>
      <c r="AQ315" s="60"/>
      <c r="AR315" s="69"/>
      <c r="AS315" s="64"/>
      <c r="AT315" s="60"/>
      <c r="AU315" s="64"/>
      <c r="AV315" s="64"/>
      <c r="AW315" s="64"/>
      <c r="AX315" s="64"/>
      <c r="AY315" s="64"/>
      <c r="AZ315" s="64"/>
      <c r="BA315" s="64"/>
      <c r="BB315" s="64"/>
      <c r="BC315" s="69"/>
      <c r="BD315" s="60"/>
      <c r="BE315" s="59"/>
      <c r="BF315" s="60"/>
      <c r="BG315" s="60"/>
      <c r="BH315" s="69"/>
      <c r="BI315" s="64"/>
      <c r="BJ315" s="64"/>
      <c r="BK315" s="64"/>
      <c r="BL315" s="69"/>
      <c r="BM315" s="64"/>
      <c r="BN315" s="64"/>
      <c r="BO315" s="64"/>
      <c r="BP315" s="64"/>
      <c r="BQ315" s="64"/>
      <c r="BR315" s="64"/>
      <c r="BS315" s="69"/>
      <c r="BT315" s="64"/>
      <c r="BU315" s="70"/>
      <c r="BV315" s="66"/>
      <c r="BW315" s="64"/>
      <c r="BX315" s="66"/>
      <c r="BY315" s="66"/>
      <c r="BZ315" s="64"/>
      <c r="CA315" s="64"/>
      <c r="CB315" s="60"/>
      <c r="CC315" s="60"/>
      <c r="CD315" s="64"/>
      <c r="CE315" s="64"/>
      <c r="CF315" s="69"/>
      <c r="CG315" s="64"/>
    </row>
    <row r="316" spans="1:85" outlineLevel="1" x14ac:dyDescent="0.35">
      <c r="A316" s="84" t="s">
        <v>498</v>
      </c>
      <c r="B316" s="110" t="s">
        <v>546</v>
      </c>
      <c r="C316" s="55" t="s">
        <v>113</v>
      </c>
      <c r="D316" s="77">
        <v>2416005789</v>
      </c>
      <c r="E316" s="57" t="s">
        <v>65</v>
      </c>
      <c r="F316" s="86">
        <f t="shared" si="66"/>
        <v>204.1611</v>
      </c>
      <c r="G316" s="59">
        <f t="shared" si="57"/>
        <v>0</v>
      </c>
      <c r="H316" s="60">
        <f t="shared" si="58"/>
        <v>204.1611</v>
      </c>
      <c r="I316" s="61"/>
      <c r="J316" s="60"/>
      <c r="K316" s="69"/>
      <c r="L316" s="64"/>
      <c r="M316" s="63"/>
      <c r="N316" s="64"/>
      <c r="O316" s="69"/>
      <c r="P316" s="64"/>
      <c r="Q316" s="59"/>
      <c r="R316" s="60"/>
      <c r="S316" s="64">
        <v>204.1611</v>
      </c>
      <c r="T316" s="59"/>
      <c r="U316" s="60"/>
      <c r="V316" s="59"/>
      <c r="W316" s="60"/>
      <c r="X316" s="59"/>
      <c r="Y316" s="60"/>
      <c r="Z316" s="69"/>
      <c r="AA316" s="66"/>
      <c r="AB316" s="104"/>
      <c r="AC316" s="66"/>
      <c r="AD316" s="69"/>
      <c r="AE316" s="64"/>
      <c r="AF316" s="69"/>
      <c r="AG316" s="64"/>
      <c r="AH316" s="59"/>
      <c r="AI316" s="60"/>
      <c r="AJ316" s="64"/>
      <c r="AK316" s="64"/>
      <c r="AL316" s="59"/>
      <c r="AM316" s="60"/>
      <c r="AN316" s="59"/>
      <c r="AO316" s="60"/>
      <c r="AP316" s="59"/>
      <c r="AQ316" s="60"/>
      <c r="AR316" s="69"/>
      <c r="AS316" s="64"/>
      <c r="AT316" s="60"/>
      <c r="AU316" s="64"/>
      <c r="AV316" s="64"/>
      <c r="AW316" s="64"/>
      <c r="AX316" s="64"/>
      <c r="AY316" s="64"/>
      <c r="AZ316" s="64"/>
      <c r="BA316" s="64"/>
      <c r="BB316" s="64"/>
      <c r="BC316" s="69"/>
      <c r="BD316" s="60"/>
      <c r="BE316" s="59"/>
      <c r="BF316" s="60"/>
      <c r="BG316" s="60"/>
      <c r="BH316" s="69"/>
      <c r="BI316" s="64"/>
      <c r="BJ316" s="64"/>
      <c r="BK316" s="64"/>
      <c r="BL316" s="69"/>
      <c r="BM316" s="64"/>
      <c r="BN316" s="64"/>
      <c r="BO316" s="64"/>
      <c r="BP316" s="64"/>
      <c r="BQ316" s="64"/>
      <c r="BR316" s="64"/>
      <c r="BS316" s="69"/>
      <c r="BT316" s="64"/>
      <c r="BU316" s="70"/>
      <c r="BV316" s="66"/>
      <c r="BW316" s="64"/>
      <c r="BX316" s="66"/>
      <c r="BY316" s="66"/>
      <c r="BZ316" s="64"/>
      <c r="CA316" s="64"/>
      <c r="CB316" s="60"/>
      <c r="CC316" s="60"/>
      <c r="CD316" s="64"/>
      <c r="CE316" s="64"/>
      <c r="CF316" s="69"/>
      <c r="CG316" s="64"/>
    </row>
    <row r="317" spans="1:85" s="78" customFormat="1" ht="22.5" x14ac:dyDescent="0.3">
      <c r="A317" s="105" t="s">
        <v>548</v>
      </c>
      <c r="B317" s="96"/>
      <c r="C317" s="97" t="s">
        <v>133</v>
      </c>
      <c r="D317" s="98"/>
      <c r="E317" s="98"/>
      <c r="F317" s="108">
        <f t="shared" ref="F317:AK317" si="67">SUBTOTAL(9,F284:F316)</f>
        <v>58357.527680000007</v>
      </c>
      <c r="G317" s="108">
        <f t="shared" si="67"/>
        <v>8105.9016999999994</v>
      </c>
      <c r="H317" s="108">
        <f t="shared" si="67"/>
        <v>50251.625979999997</v>
      </c>
      <c r="I317" s="108">
        <f t="shared" si="67"/>
        <v>599.47272999999996</v>
      </c>
      <c r="J317" s="108">
        <f t="shared" si="67"/>
        <v>244.85505000000001</v>
      </c>
      <c r="K317" s="108">
        <f t="shared" si="67"/>
        <v>2799.5323200000007</v>
      </c>
      <c r="L317" s="108">
        <f t="shared" si="67"/>
        <v>1143.4709799999998</v>
      </c>
      <c r="M317" s="108">
        <f t="shared" si="67"/>
        <v>0</v>
      </c>
      <c r="N317" s="108">
        <f t="shared" si="67"/>
        <v>0</v>
      </c>
      <c r="O317" s="108">
        <f t="shared" si="67"/>
        <v>182.98093</v>
      </c>
      <c r="P317" s="108">
        <f t="shared" si="67"/>
        <v>349.83956999999998</v>
      </c>
      <c r="Q317" s="108">
        <f t="shared" si="67"/>
        <v>0</v>
      </c>
      <c r="R317" s="108">
        <f t="shared" si="67"/>
        <v>0</v>
      </c>
      <c r="S317" s="108">
        <f t="shared" si="67"/>
        <v>7269.9694800000007</v>
      </c>
      <c r="T317" s="108">
        <f t="shared" si="67"/>
        <v>1074.0823900000003</v>
      </c>
      <c r="U317" s="108">
        <f t="shared" si="67"/>
        <v>10.84948</v>
      </c>
      <c r="V317" s="108">
        <f t="shared" si="67"/>
        <v>1371.85517</v>
      </c>
      <c r="W317" s="108">
        <f t="shared" si="67"/>
        <v>13.85713</v>
      </c>
      <c r="X317" s="108">
        <f t="shared" si="67"/>
        <v>1665.87481</v>
      </c>
      <c r="Y317" s="108">
        <f t="shared" si="67"/>
        <v>87.67761999999999</v>
      </c>
      <c r="Z317" s="108">
        <f t="shared" si="67"/>
        <v>0</v>
      </c>
      <c r="AA317" s="108">
        <f t="shared" si="67"/>
        <v>0</v>
      </c>
      <c r="AB317" s="108">
        <f t="shared" si="67"/>
        <v>412.10334999999998</v>
      </c>
      <c r="AC317" s="108">
        <f t="shared" si="67"/>
        <v>787.89665000000002</v>
      </c>
      <c r="AD317" s="108">
        <f t="shared" si="67"/>
        <v>0</v>
      </c>
      <c r="AE317" s="108">
        <f t="shared" si="67"/>
        <v>0</v>
      </c>
      <c r="AF317" s="108">
        <f t="shared" si="67"/>
        <v>0</v>
      </c>
      <c r="AG317" s="108">
        <f t="shared" si="67"/>
        <v>0</v>
      </c>
      <c r="AH317" s="108">
        <f t="shared" si="67"/>
        <v>0</v>
      </c>
      <c r="AI317" s="108">
        <f t="shared" si="67"/>
        <v>0</v>
      </c>
      <c r="AJ317" s="108">
        <f t="shared" si="67"/>
        <v>0</v>
      </c>
      <c r="AK317" s="108">
        <f t="shared" si="67"/>
        <v>0</v>
      </c>
      <c r="AL317" s="108">
        <f t="shared" ref="AL317:BQ317" si="68">SUBTOTAL(9,AL284:AL316)</f>
        <v>0</v>
      </c>
      <c r="AM317" s="108">
        <f t="shared" si="68"/>
        <v>0</v>
      </c>
      <c r="AN317" s="108">
        <f t="shared" si="68"/>
        <v>0</v>
      </c>
      <c r="AO317" s="108">
        <f t="shared" si="68"/>
        <v>0</v>
      </c>
      <c r="AP317" s="108">
        <f t="shared" si="68"/>
        <v>0</v>
      </c>
      <c r="AQ317" s="108">
        <f t="shared" si="68"/>
        <v>0</v>
      </c>
      <c r="AR317" s="108">
        <f t="shared" si="68"/>
        <v>0</v>
      </c>
      <c r="AS317" s="108">
        <f t="shared" si="68"/>
        <v>0</v>
      </c>
      <c r="AT317" s="108">
        <f t="shared" si="68"/>
        <v>0</v>
      </c>
      <c r="AU317" s="108">
        <f t="shared" si="68"/>
        <v>0</v>
      </c>
      <c r="AV317" s="108">
        <f t="shared" si="68"/>
        <v>0</v>
      </c>
      <c r="AW317" s="108">
        <f t="shared" si="68"/>
        <v>450.5181</v>
      </c>
      <c r="AX317" s="108">
        <f t="shared" si="68"/>
        <v>0</v>
      </c>
      <c r="AY317" s="108">
        <f t="shared" si="68"/>
        <v>0</v>
      </c>
      <c r="AZ317" s="108">
        <f t="shared" si="68"/>
        <v>1690</v>
      </c>
      <c r="BA317" s="108">
        <f t="shared" si="68"/>
        <v>0</v>
      </c>
      <c r="BB317" s="108">
        <f t="shared" si="68"/>
        <v>0</v>
      </c>
      <c r="BC317" s="108">
        <f t="shared" si="68"/>
        <v>0</v>
      </c>
      <c r="BD317" s="108">
        <f t="shared" si="68"/>
        <v>0</v>
      </c>
      <c r="BE317" s="108">
        <f t="shared" si="68"/>
        <v>0</v>
      </c>
      <c r="BF317" s="108">
        <f t="shared" si="68"/>
        <v>0</v>
      </c>
      <c r="BG317" s="108">
        <f t="shared" si="68"/>
        <v>0</v>
      </c>
      <c r="BH317" s="108">
        <f t="shared" si="68"/>
        <v>0</v>
      </c>
      <c r="BI317" s="108">
        <f t="shared" si="68"/>
        <v>0</v>
      </c>
      <c r="BJ317" s="108">
        <f t="shared" si="68"/>
        <v>0</v>
      </c>
      <c r="BK317" s="108">
        <f t="shared" si="68"/>
        <v>0</v>
      </c>
      <c r="BL317" s="108">
        <f>SUBTOTAL(9,BL284:BL316)</f>
        <v>0</v>
      </c>
      <c r="BM317" s="108">
        <f>SUBTOTAL(9,BM284:BM316)</f>
        <v>0</v>
      </c>
      <c r="BN317" s="108">
        <f t="shared" si="68"/>
        <v>0</v>
      </c>
      <c r="BO317" s="108">
        <f t="shared" si="68"/>
        <v>1209.4685099999999</v>
      </c>
      <c r="BP317" s="108">
        <f t="shared" si="68"/>
        <v>0</v>
      </c>
      <c r="BQ317" s="108">
        <f t="shared" si="68"/>
        <v>36993.223409999991</v>
      </c>
      <c r="BR317" s="108">
        <f t="shared" ref="BR317:CG317" si="69">SUBTOTAL(9,BR284:BR316)</f>
        <v>0</v>
      </c>
      <c r="BS317" s="108">
        <f t="shared" si="69"/>
        <v>0</v>
      </c>
      <c r="BT317" s="108">
        <f t="shared" si="69"/>
        <v>0</v>
      </c>
      <c r="BU317" s="108">
        <f t="shared" si="69"/>
        <v>0</v>
      </c>
      <c r="BV317" s="108">
        <f t="shared" si="69"/>
        <v>0</v>
      </c>
      <c r="BW317" s="108">
        <f t="shared" si="69"/>
        <v>0</v>
      </c>
      <c r="BX317" s="108">
        <f t="shared" si="69"/>
        <v>0</v>
      </c>
      <c r="BY317" s="108">
        <f t="shared" si="69"/>
        <v>0</v>
      </c>
      <c r="BZ317" s="108">
        <f t="shared" si="69"/>
        <v>0</v>
      </c>
      <c r="CA317" s="108">
        <f t="shared" si="69"/>
        <v>0</v>
      </c>
      <c r="CB317" s="108">
        <f t="shared" si="69"/>
        <v>0</v>
      </c>
      <c r="CC317" s="108">
        <f t="shared" si="69"/>
        <v>0</v>
      </c>
      <c r="CD317" s="108">
        <f t="shared" si="69"/>
        <v>0</v>
      </c>
      <c r="CE317" s="108">
        <f t="shared" si="69"/>
        <v>0</v>
      </c>
      <c r="CF317" s="108">
        <f t="shared" si="69"/>
        <v>0</v>
      </c>
      <c r="CG317" s="108">
        <f t="shared" si="69"/>
        <v>0</v>
      </c>
    </row>
    <row r="318" spans="1:85" ht="93" outlineLevel="1" x14ac:dyDescent="0.35">
      <c r="A318" s="54" t="s">
        <v>549</v>
      </c>
      <c r="B318" s="110" t="s">
        <v>552</v>
      </c>
      <c r="C318" s="119" t="s">
        <v>64</v>
      </c>
      <c r="D318" s="77">
        <v>241700819207</v>
      </c>
      <c r="E318" s="57" t="s">
        <v>65</v>
      </c>
      <c r="F318" s="86">
        <f>G318+H318</f>
        <v>6550</v>
      </c>
      <c r="G318" s="59">
        <f t="shared" si="57"/>
        <v>4259.1496299999999</v>
      </c>
      <c r="H318" s="60">
        <f t="shared" si="58"/>
        <v>2290.8503700000001</v>
      </c>
      <c r="I318" s="61"/>
      <c r="J318" s="60"/>
      <c r="K318" s="69"/>
      <c r="L318" s="64"/>
      <c r="M318" s="63"/>
      <c r="N318" s="64"/>
      <c r="O318" s="69"/>
      <c r="P318" s="64"/>
      <c r="Q318" s="59"/>
      <c r="R318" s="60"/>
      <c r="S318" s="64"/>
      <c r="T318" s="59"/>
      <c r="U318" s="60"/>
      <c r="V318" s="59"/>
      <c r="W318" s="60"/>
      <c r="X318" s="59"/>
      <c r="Y318" s="60"/>
      <c r="Z318" s="69"/>
      <c r="AA318" s="66"/>
      <c r="AB318" s="63"/>
      <c r="AC318" s="64"/>
      <c r="AD318" s="69"/>
      <c r="AE318" s="64"/>
      <c r="AF318" s="69"/>
      <c r="AG318" s="64"/>
      <c r="AH318" s="59"/>
      <c r="AI318" s="60"/>
      <c r="AJ318" s="64"/>
      <c r="AK318" s="64"/>
      <c r="AL318" s="59"/>
      <c r="AM318" s="60"/>
      <c r="AN318" s="59"/>
      <c r="AO318" s="60"/>
      <c r="AP318" s="59">
        <f>4259149.63/1000</f>
        <v>4259.1496299999999</v>
      </c>
      <c r="AQ318" s="60">
        <f>2290850.37/1000</f>
        <v>2290.8503700000001</v>
      </c>
      <c r="AR318" s="69"/>
      <c r="AS318" s="64"/>
      <c r="AT318" s="60"/>
      <c r="AU318" s="64"/>
      <c r="AV318" s="64"/>
      <c r="AW318" s="64"/>
      <c r="AX318" s="64"/>
      <c r="AY318" s="64"/>
      <c r="AZ318" s="64"/>
      <c r="BA318" s="64"/>
      <c r="BB318" s="64"/>
      <c r="BC318" s="69"/>
      <c r="BD318" s="60"/>
      <c r="BE318" s="59"/>
      <c r="BF318" s="60"/>
      <c r="BG318" s="60"/>
      <c r="BH318" s="69"/>
      <c r="BI318" s="64"/>
      <c r="BJ318" s="64"/>
      <c r="BK318" s="64"/>
      <c r="BL318" s="69"/>
      <c r="BM318" s="64"/>
      <c r="BN318" s="64"/>
      <c r="BO318" s="64"/>
      <c r="BP318" s="64"/>
      <c r="BQ318" s="64"/>
      <c r="BR318" s="64"/>
      <c r="BS318" s="69"/>
      <c r="BT318" s="64"/>
      <c r="BU318" s="70"/>
      <c r="BV318" s="66"/>
      <c r="BW318" s="64"/>
      <c r="BX318" s="66"/>
      <c r="BY318" s="66"/>
      <c r="BZ318" s="64"/>
      <c r="CA318" s="64"/>
      <c r="CB318" s="60"/>
      <c r="CC318" s="60"/>
      <c r="CD318" s="64"/>
      <c r="CE318" s="64"/>
      <c r="CF318" s="69"/>
      <c r="CG318" s="64"/>
    </row>
    <row r="319" spans="1:85" ht="46.5" outlineLevel="1" x14ac:dyDescent="0.35">
      <c r="A319" s="54" t="s">
        <v>549</v>
      </c>
      <c r="B319" s="54" t="s">
        <v>550</v>
      </c>
      <c r="C319" s="119" t="s">
        <v>71</v>
      </c>
      <c r="D319" s="77">
        <v>246414511562</v>
      </c>
      <c r="E319" s="57" t="s">
        <v>65</v>
      </c>
      <c r="F319" s="86">
        <f>G319+H319</f>
        <v>185.57679999999999</v>
      </c>
      <c r="G319" s="59">
        <f t="shared" si="57"/>
        <v>61.140729999999998</v>
      </c>
      <c r="H319" s="60">
        <f t="shared" si="58"/>
        <v>124.43607</v>
      </c>
      <c r="I319" s="61"/>
      <c r="J319" s="60"/>
      <c r="K319" s="69">
        <v>61.140729999999998</v>
      </c>
      <c r="L319" s="64">
        <v>24.97297</v>
      </c>
      <c r="M319" s="63"/>
      <c r="N319" s="64"/>
      <c r="O319" s="69"/>
      <c r="P319" s="64"/>
      <c r="Q319" s="59"/>
      <c r="R319" s="60"/>
      <c r="S319" s="64">
        <v>99.463099999999997</v>
      </c>
      <c r="T319" s="59"/>
      <c r="U319" s="60"/>
      <c r="V319" s="59"/>
      <c r="W319" s="60"/>
      <c r="X319" s="59"/>
      <c r="Y319" s="60"/>
      <c r="Z319" s="69"/>
      <c r="AA319" s="66"/>
      <c r="AB319" s="63"/>
      <c r="AC319" s="64"/>
      <c r="AD319" s="69"/>
      <c r="AE319" s="64"/>
      <c r="AF319" s="69"/>
      <c r="AG319" s="64"/>
      <c r="AH319" s="59"/>
      <c r="AI319" s="60"/>
      <c r="AJ319" s="64"/>
      <c r="AK319" s="64"/>
      <c r="AL319" s="59"/>
      <c r="AM319" s="60"/>
      <c r="AN319" s="59"/>
      <c r="AO319" s="60"/>
      <c r="AP319" s="59"/>
      <c r="AQ319" s="60"/>
      <c r="AR319" s="69"/>
      <c r="AS319" s="64"/>
      <c r="AT319" s="60"/>
      <c r="AU319" s="64"/>
      <c r="AV319" s="64"/>
      <c r="AW319" s="64"/>
      <c r="AX319" s="64"/>
      <c r="AY319" s="64"/>
      <c r="AZ319" s="64"/>
      <c r="BA319" s="64"/>
      <c r="BB319" s="64"/>
      <c r="BC319" s="69"/>
      <c r="BD319" s="60"/>
      <c r="BE319" s="59"/>
      <c r="BF319" s="60"/>
      <c r="BG319" s="60"/>
      <c r="BH319" s="69"/>
      <c r="BI319" s="64"/>
      <c r="BJ319" s="64"/>
      <c r="BK319" s="64"/>
      <c r="BL319" s="69"/>
      <c r="BM319" s="64"/>
      <c r="BN319" s="64"/>
      <c r="BO319" s="64"/>
      <c r="BP319" s="64"/>
      <c r="BQ319" s="64"/>
      <c r="BR319" s="64"/>
      <c r="BS319" s="69"/>
      <c r="BT319" s="64"/>
      <c r="BU319" s="70"/>
      <c r="BV319" s="66"/>
      <c r="BW319" s="64"/>
      <c r="BX319" s="66"/>
      <c r="BY319" s="66"/>
      <c r="BZ319" s="64"/>
      <c r="CA319" s="64"/>
      <c r="CB319" s="60"/>
      <c r="CC319" s="60"/>
      <c r="CD319" s="64"/>
      <c r="CE319" s="64"/>
      <c r="CF319" s="69"/>
      <c r="CG319" s="64"/>
    </row>
    <row r="320" spans="1:85" ht="46.5" outlineLevel="1" x14ac:dyDescent="0.35">
      <c r="A320" s="54" t="s">
        <v>549</v>
      </c>
      <c r="B320" s="54" t="s">
        <v>551</v>
      </c>
      <c r="C320" s="119" t="s">
        <v>71</v>
      </c>
      <c r="D320" s="77">
        <v>243100149272</v>
      </c>
      <c r="E320" s="57" t="s">
        <v>65</v>
      </c>
      <c r="F320" s="86">
        <f>G320+H320</f>
        <v>2706.5199999999995</v>
      </c>
      <c r="G320" s="59">
        <f t="shared" si="57"/>
        <v>1905.2633999999998</v>
      </c>
      <c r="H320" s="60">
        <f t="shared" si="58"/>
        <v>801.25659999999993</v>
      </c>
      <c r="I320" s="61"/>
      <c r="J320" s="60"/>
      <c r="K320" s="69">
        <v>386.15195999999997</v>
      </c>
      <c r="L320" s="64">
        <v>157.72404</v>
      </c>
      <c r="M320" s="63"/>
      <c r="N320" s="64"/>
      <c r="O320" s="69"/>
      <c r="P320" s="64"/>
      <c r="Q320" s="59"/>
      <c r="R320" s="60"/>
      <c r="S320" s="64">
        <v>628.18799999999999</v>
      </c>
      <c r="T320" s="59"/>
      <c r="U320" s="60"/>
      <c r="V320" s="59">
        <v>1519.1114399999999</v>
      </c>
      <c r="W320" s="60">
        <v>15.34456</v>
      </c>
      <c r="X320" s="59"/>
      <c r="Y320" s="60"/>
      <c r="Z320" s="69"/>
      <c r="AA320" s="66"/>
      <c r="AB320" s="63"/>
      <c r="AC320" s="64"/>
      <c r="AD320" s="69"/>
      <c r="AE320" s="64"/>
      <c r="AF320" s="69"/>
      <c r="AG320" s="64"/>
      <c r="AH320" s="59"/>
      <c r="AI320" s="60"/>
      <c r="AJ320" s="64"/>
      <c r="AK320" s="64"/>
      <c r="AL320" s="59"/>
      <c r="AM320" s="60"/>
      <c r="AN320" s="59"/>
      <c r="AO320" s="60"/>
      <c r="AP320" s="59"/>
      <c r="AQ320" s="60"/>
      <c r="AR320" s="69"/>
      <c r="AS320" s="64"/>
      <c r="AT320" s="60"/>
      <c r="AU320" s="64"/>
      <c r="AV320" s="64"/>
      <c r="AW320" s="64"/>
      <c r="AX320" s="64"/>
      <c r="AY320" s="64"/>
      <c r="AZ320" s="64"/>
      <c r="BA320" s="64"/>
      <c r="BB320" s="64"/>
      <c r="BC320" s="69"/>
      <c r="BD320" s="60"/>
      <c r="BE320" s="59"/>
      <c r="BF320" s="60"/>
      <c r="BG320" s="60"/>
      <c r="BH320" s="69"/>
      <c r="BI320" s="64"/>
      <c r="BJ320" s="64"/>
      <c r="BK320" s="64"/>
      <c r="BL320" s="69"/>
      <c r="BM320" s="64"/>
      <c r="BN320" s="64"/>
      <c r="BO320" s="64"/>
      <c r="BP320" s="64"/>
      <c r="BQ320" s="64"/>
      <c r="BR320" s="64"/>
      <c r="BS320" s="69"/>
      <c r="BT320" s="64"/>
      <c r="BU320" s="70"/>
      <c r="BV320" s="66"/>
      <c r="BW320" s="64"/>
      <c r="BX320" s="66"/>
      <c r="BY320" s="66"/>
      <c r="BZ320" s="64"/>
      <c r="CA320" s="64"/>
      <c r="CB320" s="60"/>
      <c r="CC320" s="60"/>
      <c r="CD320" s="64"/>
      <c r="CE320" s="64"/>
      <c r="CF320" s="69"/>
      <c r="CG320" s="64"/>
    </row>
    <row r="321" spans="1:85" ht="46.5" outlineLevel="1" x14ac:dyDescent="0.35">
      <c r="A321" s="94" t="s">
        <v>553</v>
      </c>
      <c r="B321" s="88" t="s">
        <v>554</v>
      </c>
      <c r="C321" s="55" t="s">
        <v>113</v>
      </c>
      <c r="D321" s="77">
        <v>2460244747</v>
      </c>
      <c r="E321" s="57" t="s">
        <v>65</v>
      </c>
      <c r="F321" s="86">
        <f>G321+H321</f>
        <v>648.54207999999994</v>
      </c>
      <c r="G321" s="59">
        <f t="shared" si="57"/>
        <v>213.67075</v>
      </c>
      <c r="H321" s="60">
        <f t="shared" si="58"/>
        <v>434.87133</v>
      </c>
      <c r="I321" s="61"/>
      <c r="J321" s="60"/>
      <c r="K321" s="69">
        <v>213.67075</v>
      </c>
      <c r="L321" s="64">
        <v>87.273970000000006</v>
      </c>
      <c r="M321" s="63"/>
      <c r="N321" s="64"/>
      <c r="O321" s="69"/>
      <c r="P321" s="64"/>
      <c r="Q321" s="59"/>
      <c r="R321" s="60"/>
      <c r="S321" s="64">
        <v>347.59735999999998</v>
      </c>
      <c r="T321" s="59"/>
      <c r="U321" s="60"/>
      <c r="V321" s="59"/>
      <c r="W321" s="60"/>
      <c r="X321" s="59"/>
      <c r="Y321" s="60"/>
      <c r="Z321" s="69"/>
      <c r="AA321" s="66"/>
      <c r="AB321" s="63"/>
      <c r="AC321" s="64"/>
      <c r="AD321" s="69"/>
      <c r="AE321" s="64"/>
      <c r="AF321" s="69"/>
      <c r="AG321" s="64"/>
      <c r="AH321" s="59"/>
      <c r="AI321" s="60"/>
      <c r="AJ321" s="64"/>
      <c r="AK321" s="64"/>
      <c r="AL321" s="59"/>
      <c r="AM321" s="60"/>
      <c r="AN321" s="59"/>
      <c r="AO321" s="60"/>
      <c r="AP321" s="59"/>
      <c r="AQ321" s="60"/>
      <c r="AR321" s="69"/>
      <c r="AS321" s="64"/>
      <c r="AT321" s="60"/>
      <c r="AU321" s="64"/>
      <c r="AV321" s="64"/>
      <c r="AW321" s="64"/>
      <c r="AX321" s="64"/>
      <c r="AY321" s="64"/>
      <c r="AZ321" s="64"/>
      <c r="BA321" s="64"/>
      <c r="BB321" s="64"/>
      <c r="BC321" s="69"/>
      <c r="BD321" s="60"/>
      <c r="BE321" s="59"/>
      <c r="BF321" s="60"/>
      <c r="BG321" s="60"/>
      <c r="BH321" s="69"/>
      <c r="BI321" s="64"/>
      <c r="BJ321" s="64"/>
      <c r="BK321" s="64"/>
      <c r="BL321" s="69"/>
      <c r="BM321" s="64"/>
      <c r="BN321" s="64"/>
      <c r="BO321" s="64"/>
      <c r="BP321" s="64"/>
      <c r="BQ321" s="64"/>
      <c r="BR321" s="64"/>
      <c r="BS321" s="69"/>
      <c r="BT321" s="64"/>
      <c r="BU321" s="70"/>
      <c r="BV321" s="66"/>
      <c r="BW321" s="64"/>
      <c r="BX321" s="66"/>
      <c r="BY321" s="66"/>
      <c r="BZ321" s="64"/>
      <c r="CA321" s="64"/>
      <c r="CB321" s="60"/>
      <c r="CC321" s="60"/>
      <c r="CD321" s="64"/>
      <c r="CE321" s="64"/>
      <c r="CF321" s="69"/>
      <c r="CG321" s="64"/>
    </row>
    <row r="322" spans="1:85" ht="46.5" outlineLevel="1" x14ac:dyDescent="0.35">
      <c r="A322" s="84" t="s">
        <v>549</v>
      </c>
      <c r="B322" s="54" t="s">
        <v>555</v>
      </c>
      <c r="C322" s="55" t="s">
        <v>113</v>
      </c>
      <c r="D322" s="77" t="s">
        <v>556</v>
      </c>
      <c r="E322" s="57" t="s">
        <v>65</v>
      </c>
      <c r="F322" s="86">
        <f>G322+H322</f>
        <v>70</v>
      </c>
      <c r="G322" s="59">
        <f t="shared" si="57"/>
        <v>0</v>
      </c>
      <c r="H322" s="60">
        <f t="shared" si="58"/>
        <v>70</v>
      </c>
      <c r="I322" s="61"/>
      <c r="J322" s="60"/>
      <c r="K322" s="69"/>
      <c r="L322" s="64"/>
      <c r="M322" s="63"/>
      <c r="N322" s="64"/>
      <c r="O322" s="69"/>
      <c r="P322" s="64"/>
      <c r="Q322" s="59"/>
      <c r="R322" s="60"/>
      <c r="S322" s="64"/>
      <c r="T322" s="59"/>
      <c r="U322" s="60"/>
      <c r="V322" s="59"/>
      <c r="W322" s="60"/>
      <c r="X322" s="59"/>
      <c r="Y322" s="60"/>
      <c r="Z322" s="69"/>
      <c r="AA322" s="66"/>
      <c r="AB322" s="63"/>
      <c r="AC322" s="64"/>
      <c r="AD322" s="69"/>
      <c r="AE322" s="64"/>
      <c r="AF322" s="69"/>
      <c r="AG322" s="64"/>
      <c r="AH322" s="59"/>
      <c r="AI322" s="60"/>
      <c r="AJ322" s="64"/>
      <c r="AK322" s="64"/>
      <c r="AL322" s="59"/>
      <c r="AM322" s="60"/>
      <c r="AN322" s="59"/>
      <c r="AO322" s="60"/>
      <c r="AP322" s="59"/>
      <c r="AQ322" s="60"/>
      <c r="AR322" s="69"/>
      <c r="AS322" s="64"/>
      <c r="AT322" s="60"/>
      <c r="AU322" s="64"/>
      <c r="AV322" s="64"/>
      <c r="AW322" s="64"/>
      <c r="AX322" s="64"/>
      <c r="AY322" s="64"/>
      <c r="AZ322" s="64"/>
      <c r="BA322" s="64"/>
      <c r="BB322" s="64"/>
      <c r="BC322" s="69"/>
      <c r="BD322" s="60"/>
      <c r="BE322" s="59"/>
      <c r="BF322" s="60"/>
      <c r="BG322" s="60"/>
      <c r="BH322" s="69"/>
      <c r="BI322" s="64"/>
      <c r="BJ322" s="64"/>
      <c r="BK322" s="64"/>
      <c r="BL322" s="69"/>
      <c r="BM322" s="64"/>
      <c r="BN322" s="64"/>
      <c r="BO322" s="64">
        <v>70</v>
      </c>
      <c r="BP322" s="64"/>
      <c r="BQ322" s="64"/>
      <c r="BR322" s="64"/>
      <c r="BS322" s="69"/>
      <c r="BT322" s="64"/>
      <c r="BU322" s="70"/>
      <c r="BV322" s="66"/>
      <c r="BW322" s="64"/>
      <c r="BX322" s="66"/>
      <c r="BY322" s="66"/>
      <c r="BZ322" s="64"/>
      <c r="CA322" s="64"/>
      <c r="CB322" s="60"/>
      <c r="CC322" s="60"/>
      <c r="CD322" s="64"/>
      <c r="CE322" s="64"/>
      <c r="CF322" s="69"/>
      <c r="CG322" s="64"/>
    </row>
    <row r="323" spans="1:85" s="78" customFormat="1" ht="22.5" x14ac:dyDescent="0.3">
      <c r="A323" s="105" t="s">
        <v>557</v>
      </c>
      <c r="B323" s="96"/>
      <c r="C323" s="97" t="s">
        <v>133</v>
      </c>
      <c r="D323" s="98"/>
      <c r="E323" s="98"/>
      <c r="F323" s="108">
        <f t="shared" ref="F323:AK323" si="70">SUBTOTAL(9,F318:F322)</f>
        <v>10160.638879999999</v>
      </c>
      <c r="G323" s="108">
        <f t="shared" si="70"/>
        <v>6439.22451</v>
      </c>
      <c r="H323" s="108">
        <f t="shared" si="70"/>
        <v>3721.4143700000004</v>
      </c>
      <c r="I323" s="108">
        <f t="shared" si="70"/>
        <v>0</v>
      </c>
      <c r="J323" s="108">
        <f t="shared" si="70"/>
        <v>0</v>
      </c>
      <c r="K323" s="108">
        <f t="shared" si="70"/>
        <v>660.96343999999999</v>
      </c>
      <c r="L323" s="108">
        <f t="shared" si="70"/>
        <v>269.97098</v>
      </c>
      <c r="M323" s="108">
        <f t="shared" si="70"/>
        <v>0</v>
      </c>
      <c r="N323" s="108">
        <f t="shared" si="70"/>
        <v>0</v>
      </c>
      <c r="O323" s="108">
        <f t="shared" si="70"/>
        <v>0</v>
      </c>
      <c r="P323" s="108">
        <f t="shared" si="70"/>
        <v>0</v>
      </c>
      <c r="Q323" s="108">
        <f t="shared" si="70"/>
        <v>0</v>
      </c>
      <c r="R323" s="108">
        <f t="shared" si="70"/>
        <v>0</v>
      </c>
      <c r="S323" s="108">
        <f t="shared" si="70"/>
        <v>1075.24846</v>
      </c>
      <c r="T323" s="108">
        <f t="shared" si="70"/>
        <v>0</v>
      </c>
      <c r="U323" s="108">
        <f t="shared" si="70"/>
        <v>0</v>
      </c>
      <c r="V323" s="108">
        <f t="shared" si="70"/>
        <v>1519.1114399999999</v>
      </c>
      <c r="W323" s="108">
        <f t="shared" si="70"/>
        <v>15.34456</v>
      </c>
      <c r="X323" s="108">
        <f t="shared" si="70"/>
        <v>0</v>
      </c>
      <c r="Y323" s="108">
        <f t="shared" si="70"/>
        <v>0</v>
      </c>
      <c r="Z323" s="108">
        <f t="shared" si="70"/>
        <v>0</v>
      </c>
      <c r="AA323" s="108">
        <f t="shared" si="70"/>
        <v>0</v>
      </c>
      <c r="AB323" s="108">
        <f t="shared" si="70"/>
        <v>0</v>
      </c>
      <c r="AC323" s="108">
        <f t="shared" si="70"/>
        <v>0</v>
      </c>
      <c r="AD323" s="108">
        <f t="shared" si="70"/>
        <v>0</v>
      </c>
      <c r="AE323" s="108">
        <f t="shared" si="70"/>
        <v>0</v>
      </c>
      <c r="AF323" s="108">
        <f t="shared" si="70"/>
        <v>0</v>
      </c>
      <c r="AG323" s="108">
        <f t="shared" si="70"/>
        <v>0</v>
      </c>
      <c r="AH323" s="108">
        <f t="shared" si="70"/>
        <v>0</v>
      </c>
      <c r="AI323" s="108">
        <f t="shared" si="70"/>
        <v>0</v>
      </c>
      <c r="AJ323" s="108">
        <f t="shared" si="70"/>
        <v>0</v>
      </c>
      <c r="AK323" s="108">
        <f t="shared" si="70"/>
        <v>0</v>
      </c>
      <c r="AL323" s="108">
        <f t="shared" ref="AL323:BQ323" si="71">SUBTOTAL(9,AL318:AL322)</f>
        <v>0</v>
      </c>
      <c r="AM323" s="108">
        <f t="shared" si="71"/>
        <v>0</v>
      </c>
      <c r="AN323" s="108">
        <f t="shared" si="71"/>
        <v>0</v>
      </c>
      <c r="AO323" s="108">
        <f t="shared" si="71"/>
        <v>0</v>
      </c>
      <c r="AP323" s="108">
        <f t="shared" si="71"/>
        <v>4259.1496299999999</v>
      </c>
      <c r="AQ323" s="108">
        <f t="shared" si="71"/>
        <v>2290.8503700000001</v>
      </c>
      <c r="AR323" s="108">
        <f t="shared" si="71"/>
        <v>0</v>
      </c>
      <c r="AS323" s="108">
        <f t="shared" si="71"/>
        <v>0</v>
      </c>
      <c r="AT323" s="108">
        <f t="shared" si="71"/>
        <v>0</v>
      </c>
      <c r="AU323" s="108">
        <f t="shared" si="71"/>
        <v>0</v>
      </c>
      <c r="AV323" s="108">
        <f t="shared" si="71"/>
        <v>0</v>
      </c>
      <c r="AW323" s="108">
        <f t="shared" si="71"/>
        <v>0</v>
      </c>
      <c r="AX323" s="108">
        <f t="shared" si="71"/>
        <v>0</v>
      </c>
      <c r="AY323" s="108">
        <f t="shared" si="71"/>
        <v>0</v>
      </c>
      <c r="AZ323" s="108">
        <f t="shared" si="71"/>
        <v>0</v>
      </c>
      <c r="BA323" s="108">
        <f t="shared" si="71"/>
        <v>0</v>
      </c>
      <c r="BB323" s="108">
        <f t="shared" si="71"/>
        <v>0</v>
      </c>
      <c r="BC323" s="108">
        <f t="shared" si="71"/>
        <v>0</v>
      </c>
      <c r="BD323" s="108">
        <f t="shared" si="71"/>
        <v>0</v>
      </c>
      <c r="BE323" s="108">
        <f t="shared" si="71"/>
        <v>0</v>
      </c>
      <c r="BF323" s="108">
        <f t="shared" si="71"/>
        <v>0</v>
      </c>
      <c r="BG323" s="108">
        <f t="shared" si="71"/>
        <v>0</v>
      </c>
      <c r="BH323" s="108">
        <f t="shared" si="71"/>
        <v>0</v>
      </c>
      <c r="BI323" s="108">
        <f t="shared" si="71"/>
        <v>0</v>
      </c>
      <c r="BJ323" s="108">
        <f t="shared" si="71"/>
        <v>0</v>
      </c>
      <c r="BK323" s="108">
        <f t="shared" si="71"/>
        <v>0</v>
      </c>
      <c r="BL323" s="108">
        <f>SUBTOTAL(9,BL318:BL322)</f>
        <v>0</v>
      </c>
      <c r="BM323" s="108">
        <f>SUBTOTAL(9,BM318:BM322)</f>
        <v>0</v>
      </c>
      <c r="BN323" s="108">
        <f t="shared" si="71"/>
        <v>0</v>
      </c>
      <c r="BO323" s="108">
        <f t="shared" si="71"/>
        <v>70</v>
      </c>
      <c r="BP323" s="108">
        <f t="shared" si="71"/>
        <v>0</v>
      </c>
      <c r="BQ323" s="108">
        <f t="shared" si="71"/>
        <v>0</v>
      </c>
      <c r="BR323" s="108">
        <f t="shared" ref="BR323:CG323" si="72">SUBTOTAL(9,BR318:BR322)</f>
        <v>0</v>
      </c>
      <c r="BS323" s="108">
        <f t="shared" si="72"/>
        <v>0</v>
      </c>
      <c r="BT323" s="108">
        <f t="shared" si="72"/>
        <v>0</v>
      </c>
      <c r="BU323" s="108">
        <f t="shared" si="72"/>
        <v>0</v>
      </c>
      <c r="BV323" s="108">
        <f t="shared" si="72"/>
        <v>0</v>
      </c>
      <c r="BW323" s="108">
        <f t="shared" si="72"/>
        <v>0</v>
      </c>
      <c r="BX323" s="108">
        <f t="shared" si="72"/>
        <v>0</v>
      </c>
      <c r="BY323" s="108">
        <f t="shared" si="72"/>
        <v>0</v>
      </c>
      <c r="BZ323" s="108">
        <f t="shared" si="72"/>
        <v>0</v>
      </c>
      <c r="CA323" s="108">
        <f t="shared" si="72"/>
        <v>0</v>
      </c>
      <c r="CB323" s="108">
        <f t="shared" si="72"/>
        <v>0</v>
      </c>
      <c r="CC323" s="108">
        <f t="shared" si="72"/>
        <v>0</v>
      </c>
      <c r="CD323" s="108">
        <f t="shared" si="72"/>
        <v>0</v>
      </c>
      <c r="CE323" s="108">
        <f t="shared" si="72"/>
        <v>0</v>
      </c>
      <c r="CF323" s="108">
        <f t="shared" si="72"/>
        <v>0</v>
      </c>
      <c r="CG323" s="108">
        <f t="shared" si="72"/>
        <v>0</v>
      </c>
    </row>
    <row r="324" spans="1:85" ht="69.75" outlineLevel="1" x14ac:dyDescent="0.35">
      <c r="A324" s="92" t="s">
        <v>558</v>
      </c>
      <c r="B324" s="88" t="s">
        <v>559</v>
      </c>
      <c r="C324" s="55" t="s">
        <v>64</v>
      </c>
      <c r="D324" s="77">
        <v>245009803404</v>
      </c>
      <c r="E324" s="57" t="s">
        <v>65</v>
      </c>
      <c r="F324" s="86">
        <f t="shared" ref="F324:F343" si="73">G324+H324</f>
        <v>515.90364999999997</v>
      </c>
      <c r="G324" s="59">
        <f t="shared" si="57"/>
        <v>44.790210000000002</v>
      </c>
      <c r="H324" s="60">
        <f t="shared" si="58"/>
        <v>471.11343999999997</v>
      </c>
      <c r="I324" s="61">
        <v>44.790210000000002</v>
      </c>
      <c r="J324" s="60">
        <v>18.294589999999999</v>
      </c>
      <c r="K324" s="69"/>
      <c r="L324" s="64"/>
      <c r="M324" s="63"/>
      <c r="N324" s="64"/>
      <c r="O324" s="69"/>
      <c r="P324" s="64"/>
      <c r="Q324" s="59"/>
      <c r="R324" s="60"/>
      <c r="S324" s="64">
        <v>452.81885</v>
      </c>
      <c r="T324" s="59"/>
      <c r="U324" s="60"/>
      <c r="V324" s="59"/>
      <c r="W324" s="60"/>
      <c r="X324" s="59"/>
      <c r="Y324" s="60"/>
      <c r="Z324" s="69"/>
      <c r="AA324" s="66"/>
      <c r="AB324" s="63"/>
      <c r="AC324" s="64"/>
      <c r="AD324" s="69"/>
      <c r="AE324" s="64"/>
      <c r="AF324" s="69"/>
      <c r="AG324" s="64"/>
      <c r="AH324" s="59"/>
      <c r="AI324" s="60"/>
      <c r="AJ324" s="64"/>
      <c r="AK324" s="64"/>
      <c r="AL324" s="59"/>
      <c r="AM324" s="60"/>
      <c r="AN324" s="59"/>
      <c r="AO324" s="60"/>
      <c r="AP324" s="59"/>
      <c r="AQ324" s="60"/>
      <c r="AR324" s="69"/>
      <c r="AS324" s="64"/>
      <c r="AT324" s="60"/>
      <c r="AU324" s="64"/>
      <c r="AV324" s="64"/>
      <c r="AW324" s="64"/>
      <c r="AX324" s="64"/>
      <c r="AY324" s="64"/>
      <c r="AZ324" s="64"/>
      <c r="BA324" s="64"/>
      <c r="BB324" s="64"/>
      <c r="BC324" s="69"/>
      <c r="BD324" s="60"/>
      <c r="BE324" s="59"/>
      <c r="BF324" s="60"/>
      <c r="BG324" s="60"/>
      <c r="BH324" s="69"/>
      <c r="BI324" s="64"/>
      <c r="BJ324" s="64"/>
      <c r="BK324" s="64"/>
      <c r="BL324" s="69"/>
      <c r="BM324" s="64"/>
      <c r="BN324" s="64"/>
      <c r="BO324" s="64"/>
      <c r="BP324" s="64"/>
      <c r="BQ324" s="64"/>
      <c r="BR324" s="64"/>
      <c r="BS324" s="69"/>
      <c r="BT324" s="64"/>
      <c r="BU324" s="70"/>
      <c r="BV324" s="66"/>
      <c r="BW324" s="64"/>
      <c r="BX324" s="66"/>
      <c r="BY324" s="66"/>
      <c r="BZ324" s="64"/>
      <c r="CA324" s="64"/>
      <c r="CB324" s="60"/>
      <c r="CC324" s="60"/>
      <c r="CD324" s="64"/>
      <c r="CE324" s="64"/>
      <c r="CF324" s="69"/>
      <c r="CG324" s="64"/>
    </row>
    <row r="325" spans="1:85" ht="46.5" outlineLevel="1" x14ac:dyDescent="0.35">
      <c r="A325" s="92" t="s">
        <v>558</v>
      </c>
      <c r="B325" s="88" t="s">
        <v>560</v>
      </c>
      <c r="C325" s="55" t="s">
        <v>71</v>
      </c>
      <c r="D325" s="77" t="s">
        <v>561</v>
      </c>
      <c r="E325" s="57" t="s">
        <v>65</v>
      </c>
      <c r="F325" s="86">
        <f t="shared" si="73"/>
        <v>781.37599999999998</v>
      </c>
      <c r="G325" s="59">
        <f t="shared" si="57"/>
        <v>257.43464</v>
      </c>
      <c r="H325" s="60">
        <f t="shared" si="58"/>
        <v>523.94136000000003</v>
      </c>
      <c r="I325" s="61"/>
      <c r="J325" s="60"/>
      <c r="K325" s="69">
        <v>257.43464</v>
      </c>
      <c r="L325" s="64">
        <v>105.14936</v>
      </c>
      <c r="M325" s="63"/>
      <c r="N325" s="64"/>
      <c r="O325" s="69"/>
      <c r="P325" s="64"/>
      <c r="Q325" s="59"/>
      <c r="R325" s="60"/>
      <c r="S325" s="64">
        <v>418.79199999999997</v>
      </c>
      <c r="T325" s="59"/>
      <c r="U325" s="60"/>
      <c r="V325" s="59"/>
      <c r="W325" s="60"/>
      <c r="X325" s="59"/>
      <c r="Y325" s="60"/>
      <c r="Z325" s="69"/>
      <c r="AA325" s="66"/>
      <c r="AB325" s="63"/>
      <c r="AC325" s="64"/>
      <c r="AD325" s="69"/>
      <c r="AE325" s="64"/>
      <c r="AF325" s="69"/>
      <c r="AG325" s="64"/>
      <c r="AH325" s="59"/>
      <c r="AI325" s="60"/>
      <c r="AJ325" s="64"/>
      <c r="AK325" s="64"/>
      <c r="AL325" s="59"/>
      <c r="AM325" s="60"/>
      <c r="AN325" s="59"/>
      <c r="AO325" s="60"/>
      <c r="AP325" s="59"/>
      <c r="AQ325" s="60"/>
      <c r="AR325" s="69"/>
      <c r="AS325" s="64"/>
      <c r="AT325" s="60"/>
      <c r="AU325" s="64"/>
      <c r="AV325" s="64"/>
      <c r="AW325" s="64"/>
      <c r="AX325" s="64"/>
      <c r="AY325" s="64"/>
      <c r="AZ325" s="64"/>
      <c r="BA325" s="64"/>
      <c r="BB325" s="64"/>
      <c r="BC325" s="69"/>
      <c r="BD325" s="60"/>
      <c r="BE325" s="59"/>
      <c r="BF325" s="60"/>
      <c r="BG325" s="60"/>
      <c r="BH325" s="69"/>
      <c r="BI325" s="64"/>
      <c r="BJ325" s="64"/>
      <c r="BK325" s="64"/>
      <c r="BL325" s="69"/>
      <c r="BM325" s="64"/>
      <c r="BN325" s="64"/>
      <c r="BO325" s="64"/>
      <c r="BP325" s="64"/>
      <c r="BQ325" s="64"/>
      <c r="BR325" s="64"/>
      <c r="BS325" s="69"/>
      <c r="BT325" s="64"/>
      <c r="BU325" s="70"/>
      <c r="BV325" s="66"/>
      <c r="BW325" s="64"/>
      <c r="BX325" s="66"/>
      <c r="BY325" s="66"/>
      <c r="BZ325" s="64"/>
      <c r="CA325" s="64"/>
      <c r="CB325" s="60"/>
      <c r="CC325" s="60"/>
      <c r="CD325" s="64"/>
      <c r="CE325" s="64"/>
      <c r="CF325" s="69"/>
      <c r="CG325" s="64"/>
    </row>
    <row r="326" spans="1:85" ht="46.5" outlineLevel="1" x14ac:dyDescent="0.35">
      <c r="A326" s="92" t="s">
        <v>558</v>
      </c>
      <c r="B326" s="88" t="s">
        <v>562</v>
      </c>
      <c r="C326" s="119" t="s">
        <v>71</v>
      </c>
      <c r="D326" s="77">
        <v>245000947698</v>
      </c>
      <c r="E326" s="57" t="s">
        <v>65</v>
      </c>
      <c r="F326" s="86">
        <f t="shared" si="73"/>
        <v>45.323</v>
      </c>
      <c r="G326" s="59">
        <f t="shared" si="57"/>
        <v>32.17933</v>
      </c>
      <c r="H326" s="60">
        <f t="shared" si="58"/>
        <v>13.14367</v>
      </c>
      <c r="I326" s="61"/>
      <c r="J326" s="60"/>
      <c r="K326" s="69">
        <v>32.17933</v>
      </c>
      <c r="L326" s="64">
        <v>13.14367</v>
      </c>
      <c r="M326" s="63"/>
      <c r="N326" s="64"/>
      <c r="O326" s="69"/>
      <c r="P326" s="64"/>
      <c r="Q326" s="59"/>
      <c r="R326" s="60"/>
      <c r="S326" s="64"/>
      <c r="T326" s="59"/>
      <c r="U326" s="60"/>
      <c r="V326" s="59"/>
      <c r="W326" s="60"/>
      <c r="X326" s="59"/>
      <c r="Y326" s="60"/>
      <c r="Z326" s="69"/>
      <c r="AA326" s="66"/>
      <c r="AB326" s="63"/>
      <c r="AC326" s="64"/>
      <c r="AD326" s="69"/>
      <c r="AE326" s="64"/>
      <c r="AF326" s="69"/>
      <c r="AG326" s="64"/>
      <c r="AH326" s="59"/>
      <c r="AI326" s="60"/>
      <c r="AJ326" s="64"/>
      <c r="AK326" s="64"/>
      <c r="AL326" s="59"/>
      <c r="AM326" s="60"/>
      <c r="AN326" s="59"/>
      <c r="AO326" s="60"/>
      <c r="AP326" s="59"/>
      <c r="AQ326" s="60"/>
      <c r="AR326" s="69"/>
      <c r="AS326" s="64"/>
      <c r="AT326" s="60"/>
      <c r="AU326" s="64"/>
      <c r="AV326" s="64"/>
      <c r="AW326" s="64"/>
      <c r="AX326" s="64"/>
      <c r="AY326" s="64"/>
      <c r="AZ326" s="64"/>
      <c r="BA326" s="64"/>
      <c r="BB326" s="64"/>
      <c r="BC326" s="69"/>
      <c r="BD326" s="60"/>
      <c r="BE326" s="59"/>
      <c r="BF326" s="60"/>
      <c r="BG326" s="60"/>
      <c r="BH326" s="69"/>
      <c r="BI326" s="64"/>
      <c r="BJ326" s="64"/>
      <c r="BK326" s="64"/>
      <c r="BL326" s="69"/>
      <c r="BM326" s="64"/>
      <c r="BN326" s="64"/>
      <c r="BO326" s="64"/>
      <c r="BP326" s="64"/>
      <c r="BQ326" s="64"/>
      <c r="BR326" s="64"/>
      <c r="BS326" s="69"/>
      <c r="BT326" s="64"/>
      <c r="BU326" s="70"/>
      <c r="BV326" s="66"/>
      <c r="BW326" s="64"/>
      <c r="BX326" s="66"/>
      <c r="BY326" s="66"/>
      <c r="BZ326" s="64"/>
      <c r="CA326" s="64"/>
      <c r="CB326" s="60"/>
      <c r="CC326" s="60"/>
      <c r="CD326" s="64"/>
      <c r="CE326" s="64"/>
      <c r="CF326" s="69"/>
      <c r="CG326" s="64"/>
    </row>
    <row r="327" spans="1:85" ht="46.5" outlineLevel="1" x14ac:dyDescent="0.35">
      <c r="A327" s="92" t="s">
        <v>558</v>
      </c>
      <c r="B327" s="88" t="s">
        <v>563</v>
      </c>
      <c r="C327" s="55" t="s">
        <v>71</v>
      </c>
      <c r="D327" s="122">
        <v>245007248441</v>
      </c>
      <c r="E327" s="57" t="s">
        <v>65</v>
      </c>
      <c r="F327" s="86">
        <f t="shared" si="73"/>
        <v>133.749</v>
      </c>
      <c r="G327" s="59">
        <f t="shared" ref="G327:G390" si="74">SUMIF($I$4:$CG$4,"федеральный бюджет",I327:CG327)</f>
        <v>74.72466</v>
      </c>
      <c r="H327" s="60">
        <f t="shared" ref="H327:H390" si="75">SUMIF($I$4:$CG$4,"краевой бюджет",I327:CG327)</f>
        <v>59.024340000000002</v>
      </c>
      <c r="I327" s="61">
        <v>4.6469500000000004</v>
      </c>
      <c r="J327" s="60">
        <v>1.89805</v>
      </c>
      <c r="K327" s="69">
        <v>70.077709999999996</v>
      </c>
      <c r="L327" s="64">
        <v>28.623290000000001</v>
      </c>
      <c r="M327" s="63"/>
      <c r="N327" s="64"/>
      <c r="O327" s="69"/>
      <c r="P327" s="64"/>
      <c r="Q327" s="59"/>
      <c r="R327" s="60"/>
      <c r="S327" s="64">
        <v>28.503</v>
      </c>
      <c r="T327" s="59"/>
      <c r="U327" s="60"/>
      <c r="V327" s="59"/>
      <c r="W327" s="60"/>
      <c r="X327" s="59"/>
      <c r="Y327" s="60"/>
      <c r="Z327" s="69"/>
      <c r="AA327" s="66"/>
      <c r="AB327" s="63"/>
      <c r="AC327" s="64"/>
      <c r="AD327" s="69"/>
      <c r="AE327" s="64"/>
      <c r="AF327" s="69"/>
      <c r="AG327" s="64"/>
      <c r="AH327" s="59"/>
      <c r="AI327" s="60"/>
      <c r="AJ327" s="64"/>
      <c r="AK327" s="64"/>
      <c r="AL327" s="59"/>
      <c r="AM327" s="60"/>
      <c r="AN327" s="59"/>
      <c r="AO327" s="60"/>
      <c r="AP327" s="59"/>
      <c r="AQ327" s="60"/>
      <c r="AR327" s="69"/>
      <c r="AS327" s="64"/>
      <c r="AT327" s="60"/>
      <c r="AU327" s="64"/>
      <c r="AV327" s="64"/>
      <c r="AW327" s="64"/>
      <c r="AX327" s="64"/>
      <c r="AY327" s="64"/>
      <c r="AZ327" s="64"/>
      <c r="BA327" s="64"/>
      <c r="BB327" s="64"/>
      <c r="BC327" s="69"/>
      <c r="BD327" s="60"/>
      <c r="BE327" s="59"/>
      <c r="BF327" s="60"/>
      <c r="BG327" s="60"/>
      <c r="BH327" s="69"/>
      <c r="BI327" s="64"/>
      <c r="BJ327" s="64"/>
      <c r="BK327" s="64"/>
      <c r="BL327" s="69"/>
      <c r="BM327" s="64"/>
      <c r="BN327" s="64"/>
      <c r="BO327" s="64"/>
      <c r="BP327" s="64"/>
      <c r="BQ327" s="64"/>
      <c r="BR327" s="64"/>
      <c r="BS327" s="69"/>
      <c r="BT327" s="64"/>
      <c r="BU327" s="70"/>
      <c r="BV327" s="66"/>
      <c r="BW327" s="64"/>
      <c r="BX327" s="66"/>
      <c r="BY327" s="66"/>
      <c r="BZ327" s="64"/>
      <c r="CA327" s="64"/>
      <c r="CB327" s="60"/>
      <c r="CC327" s="60"/>
      <c r="CD327" s="64"/>
      <c r="CE327" s="64"/>
      <c r="CF327" s="69"/>
      <c r="CG327" s="64"/>
    </row>
    <row r="328" spans="1:85" ht="46.5" outlineLevel="1" x14ac:dyDescent="0.35">
      <c r="A328" s="84" t="s">
        <v>558</v>
      </c>
      <c r="B328" s="88" t="s">
        <v>564</v>
      </c>
      <c r="C328" s="55" t="s">
        <v>71</v>
      </c>
      <c r="D328" s="77">
        <v>241800029107</v>
      </c>
      <c r="E328" s="57" t="s">
        <v>65</v>
      </c>
      <c r="F328" s="86">
        <f t="shared" si="73"/>
        <v>204.54910000000001</v>
      </c>
      <c r="G328" s="59">
        <f t="shared" si="74"/>
        <v>54.704859999999996</v>
      </c>
      <c r="H328" s="60">
        <f t="shared" si="75"/>
        <v>149.84424000000001</v>
      </c>
      <c r="I328" s="61"/>
      <c r="J328" s="60"/>
      <c r="K328" s="69">
        <v>54.704859999999996</v>
      </c>
      <c r="L328" s="64">
        <v>22.344239999999999</v>
      </c>
      <c r="M328" s="63"/>
      <c r="N328" s="64"/>
      <c r="O328" s="69"/>
      <c r="P328" s="64"/>
      <c r="Q328" s="59"/>
      <c r="R328" s="60"/>
      <c r="S328" s="64"/>
      <c r="T328" s="59"/>
      <c r="U328" s="60"/>
      <c r="V328" s="59"/>
      <c r="W328" s="60"/>
      <c r="X328" s="59"/>
      <c r="Y328" s="60"/>
      <c r="Z328" s="69"/>
      <c r="AA328" s="66"/>
      <c r="AB328" s="63"/>
      <c r="AC328" s="64"/>
      <c r="AD328" s="69"/>
      <c r="AE328" s="64"/>
      <c r="AF328" s="69"/>
      <c r="AG328" s="64"/>
      <c r="AH328" s="59"/>
      <c r="AI328" s="60"/>
      <c r="AJ328" s="64"/>
      <c r="AK328" s="64"/>
      <c r="AL328" s="59"/>
      <c r="AM328" s="60"/>
      <c r="AN328" s="59"/>
      <c r="AO328" s="60"/>
      <c r="AP328" s="59"/>
      <c r="AQ328" s="60"/>
      <c r="AR328" s="69"/>
      <c r="AS328" s="64"/>
      <c r="AT328" s="60"/>
      <c r="AU328" s="64"/>
      <c r="AV328" s="64"/>
      <c r="AW328" s="64"/>
      <c r="AX328" s="64"/>
      <c r="AY328" s="64"/>
      <c r="AZ328" s="64"/>
      <c r="BA328" s="64"/>
      <c r="BB328" s="64"/>
      <c r="BC328" s="69"/>
      <c r="BD328" s="60"/>
      <c r="BE328" s="59"/>
      <c r="BF328" s="60"/>
      <c r="BG328" s="60"/>
      <c r="BH328" s="69"/>
      <c r="BI328" s="64"/>
      <c r="BJ328" s="64"/>
      <c r="BK328" s="64"/>
      <c r="BL328" s="69"/>
      <c r="BM328" s="64"/>
      <c r="BN328" s="64"/>
      <c r="BO328" s="64">
        <v>127.5</v>
      </c>
      <c r="BP328" s="64"/>
      <c r="BQ328" s="64"/>
      <c r="BR328" s="64"/>
      <c r="BS328" s="69"/>
      <c r="BT328" s="64"/>
      <c r="BU328" s="70"/>
      <c r="BV328" s="66"/>
      <c r="BW328" s="64"/>
      <c r="BX328" s="66"/>
      <c r="BY328" s="66"/>
      <c r="BZ328" s="64"/>
      <c r="CA328" s="64"/>
      <c r="CB328" s="60"/>
      <c r="CC328" s="60"/>
      <c r="CD328" s="64"/>
      <c r="CE328" s="64"/>
      <c r="CF328" s="69"/>
      <c r="CG328" s="64"/>
    </row>
    <row r="329" spans="1:85" ht="46.5" outlineLevel="1" x14ac:dyDescent="0.35">
      <c r="A329" s="84" t="s">
        <v>558</v>
      </c>
      <c r="B329" s="88" t="s">
        <v>565</v>
      </c>
      <c r="C329" s="55" t="s">
        <v>71</v>
      </c>
      <c r="D329" s="77">
        <v>241800040012</v>
      </c>
      <c r="E329" s="57" t="s">
        <v>65</v>
      </c>
      <c r="F329" s="86">
        <f t="shared" si="73"/>
        <v>183.22149999999999</v>
      </c>
      <c r="G329" s="59">
        <f t="shared" si="74"/>
        <v>0</v>
      </c>
      <c r="H329" s="60">
        <f t="shared" si="75"/>
        <v>183.22149999999999</v>
      </c>
      <c r="I329" s="61"/>
      <c r="J329" s="60"/>
      <c r="K329" s="69"/>
      <c r="L329" s="64"/>
      <c r="M329" s="63"/>
      <c r="N329" s="64"/>
      <c r="O329" s="69"/>
      <c r="P329" s="64"/>
      <c r="Q329" s="59"/>
      <c r="R329" s="60"/>
      <c r="S329" s="64">
        <v>183.22149999999999</v>
      </c>
      <c r="T329" s="59"/>
      <c r="U329" s="60"/>
      <c r="V329" s="59"/>
      <c r="W329" s="60"/>
      <c r="X329" s="59"/>
      <c r="Y329" s="60"/>
      <c r="Z329" s="69"/>
      <c r="AA329" s="66"/>
      <c r="AB329" s="63"/>
      <c r="AC329" s="64"/>
      <c r="AD329" s="69"/>
      <c r="AE329" s="64"/>
      <c r="AF329" s="69"/>
      <c r="AG329" s="64"/>
      <c r="AH329" s="59"/>
      <c r="AI329" s="60"/>
      <c r="AJ329" s="64"/>
      <c r="AK329" s="64"/>
      <c r="AL329" s="59"/>
      <c r="AM329" s="60"/>
      <c r="AN329" s="59"/>
      <c r="AO329" s="60"/>
      <c r="AP329" s="59"/>
      <c r="AQ329" s="60"/>
      <c r="AR329" s="69"/>
      <c r="AS329" s="64"/>
      <c r="AT329" s="60"/>
      <c r="AU329" s="64"/>
      <c r="AV329" s="64"/>
      <c r="AW329" s="64"/>
      <c r="AX329" s="64"/>
      <c r="AY329" s="64"/>
      <c r="AZ329" s="64"/>
      <c r="BA329" s="64"/>
      <c r="BB329" s="64"/>
      <c r="BC329" s="69"/>
      <c r="BD329" s="60"/>
      <c r="BE329" s="59"/>
      <c r="BF329" s="60"/>
      <c r="BG329" s="60"/>
      <c r="BH329" s="69"/>
      <c r="BI329" s="64"/>
      <c r="BJ329" s="64"/>
      <c r="BK329" s="64"/>
      <c r="BL329" s="69"/>
      <c r="BM329" s="64"/>
      <c r="BN329" s="64"/>
      <c r="BO329" s="64"/>
      <c r="BP329" s="64"/>
      <c r="BQ329" s="64"/>
      <c r="BR329" s="64"/>
      <c r="BS329" s="69"/>
      <c r="BT329" s="64"/>
      <c r="BU329" s="70"/>
      <c r="BV329" s="66"/>
      <c r="BW329" s="64"/>
      <c r="BX329" s="66"/>
      <c r="BY329" s="66"/>
      <c r="BZ329" s="64"/>
      <c r="CA329" s="64"/>
      <c r="CB329" s="60"/>
      <c r="CC329" s="60"/>
      <c r="CD329" s="64"/>
      <c r="CE329" s="64"/>
      <c r="CF329" s="69"/>
      <c r="CG329" s="64"/>
    </row>
    <row r="330" spans="1:85" ht="46.5" outlineLevel="1" x14ac:dyDescent="0.35">
      <c r="A330" s="92" t="s">
        <v>558</v>
      </c>
      <c r="B330" s="88" t="s">
        <v>566</v>
      </c>
      <c r="C330" s="55" t="s">
        <v>71</v>
      </c>
      <c r="D330" s="77">
        <v>245010816503</v>
      </c>
      <c r="E330" s="57" t="s">
        <v>65</v>
      </c>
      <c r="F330" s="86">
        <f t="shared" si="73"/>
        <v>453.77279999999996</v>
      </c>
      <c r="G330" s="59">
        <f t="shared" si="74"/>
        <v>173.50753</v>
      </c>
      <c r="H330" s="60">
        <f t="shared" si="75"/>
        <v>280.26526999999999</v>
      </c>
      <c r="I330" s="61">
        <v>44.790210000000002</v>
      </c>
      <c r="J330" s="60">
        <v>18.294589999999999</v>
      </c>
      <c r="K330" s="69">
        <v>128.71732</v>
      </c>
      <c r="L330" s="64">
        <v>52.574680000000001</v>
      </c>
      <c r="M330" s="63"/>
      <c r="N330" s="64"/>
      <c r="O330" s="69"/>
      <c r="P330" s="64"/>
      <c r="Q330" s="59"/>
      <c r="R330" s="60"/>
      <c r="S330" s="64">
        <v>209.39599999999999</v>
      </c>
      <c r="T330" s="59"/>
      <c r="U330" s="60"/>
      <c r="V330" s="59"/>
      <c r="W330" s="60"/>
      <c r="X330" s="59"/>
      <c r="Y330" s="60"/>
      <c r="Z330" s="69"/>
      <c r="AA330" s="66"/>
      <c r="AB330" s="63"/>
      <c r="AC330" s="64"/>
      <c r="AD330" s="69"/>
      <c r="AE330" s="64"/>
      <c r="AF330" s="69"/>
      <c r="AG330" s="64"/>
      <c r="AH330" s="59"/>
      <c r="AI330" s="60"/>
      <c r="AJ330" s="64"/>
      <c r="AK330" s="64"/>
      <c r="AL330" s="59"/>
      <c r="AM330" s="60"/>
      <c r="AN330" s="59"/>
      <c r="AO330" s="60"/>
      <c r="AP330" s="59"/>
      <c r="AQ330" s="60"/>
      <c r="AR330" s="69"/>
      <c r="AS330" s="64"/>
      <c r="AT330" s="60"/>
      <c r="AU330" s="64"/>
      <c r="AV330" s="64"/>
      <c r="AW330" s="64"/>
      <c r="AX330" s="64"/>
      <c r="AY330" s="64"/>
      <c r="AZ330" s="64"/>
      <c r="BA330" s="64"/>
      <c r="BB330" s="64"/>
      <c r="BC330" s="69"/>
      <c r="BD330" s="60"/>
      <c r="BE330" s="59"/>
      <c r="BF330" s="60"/>
      <c r="BG330" s="60"/>
      <c r="BH330" s="69"/>
      <c r="BI330" s="64"/>
      <c r="BJ330" s="64"/>
      <c r="BK330" s="64"/>
      <c r="BL330" s="69"/>
      <c r="BM330" s="64"/>
      <c r="BN330" s="64"/>
      <c r="BO330" s="64"/>
      <c r="BP330" s="64"/>
      <c r="BQ330" s="64"/>
      <c r="BR330" s="64"/>
      <c r="BS330" s="69"/>
      <c r="BT330" s="64"/>
      <c r="BU330" s="70"/>
      <c r="BV330" s="66"/>
      <c r="BW330" s="64"/>
      <c r="BX330" s="66"/>
      <c r="BY330" s="66"/>
      <c r="BZ330" s="64"/>
      <c r="CA330" s="64"/>
      <c r="CB330" s="60"/>
      <c r="CC330" s="60"/>
      <c r="CD330" s="64"/>
      <c r="CE330" s="64"/>
      <c r="CF330" s="69"/>
      <c r="CG330" s="64"/>
    </row>
    <row r="331" spans="1:85" ht="46.5" outlineLevel="1" x14ac:dyDescent="0.35">
      <c r="A331" s="92" t="s">
        <v>558</v>
      </c>
      <c r="B331" s="88" t="s">
        <v>567</v>
      </c>
      <c r="C331" s="55" t="s">
        <v>71</v>
      </c>
      <c r="D331" s="122">
        <v>245002182910</v>
      </c>
      <c r="E331" s="57" t="s">
        <v>65</v>
      </c>
      <c r="F331" s="86">
        <f t="shared" si="73"/>
        <v>796.64619999999991</v>
      </c>
      <c r="G331" s="59">
        <f t="shared" si="74"/>
        <v>608.03499999999997</v>
      </c>
      <c r="H331" s="60">
        <f t="shared" si="75"/>
        <v>188.6112</v>
      </c>
      <c r="I331" s="61"/>
      <c r="J331" s="60"/>
      <c r="K331" s="69">
        <v>90.102119999999999</v>
      </c>
      <c r="L331" s="64">
        <v>36.802280000000003</v>
      </c>
      <c r="M331" s="63"/>
      <c r="N331" s="64"/>
      <c r="O331" s="69"/>
      <c r="P331" s="64"/>
      <c r="Q331" s="59"/>
      <c r="R331" s="60"/>
      <c r="S331" s="64">
        <v>146.5772</v>
      </c>
      <c r="T331" s="59">
        <v>517.93287999999995</v>
      </c>
      <c r="U331" s="60">
        <v>5.2317200000000001</v>
      </c>
      <c r="V331" s="59"/>
      <c r="W331" s="60"/>
      <c r="X331" s="59"/>
      <c r="Y331" s="60"/>
      <c r="Z331" s="69"/>
      <c r="AA331" s="66"/>
      <c r="AB331" s="63"/>
      <c r="AC331" s="64"/>
      <c r="AD331" s="69"/>
      <c r="AE331" s="64"/>
      <c r="AF331" s="69"/>
      <c r="AG331" s="64"/>
      <c r="AH331" s="59"/>
      <c r="AI331" s="60"/>
      <c r="AJ331" s="64"/>
      <c r="AK331" s="64"/>
      <c r="AL331" s="59"/>
      <c r="AM331" s="60"/>
      <c r="AN331" s="59"/>
      <c r="AO331" s="60"/>
      <c r="AP331" s="59"/>
      <c r="AQ331" s="60"/>
      <c r="AR331" s="69"/>
      <c r="AS331" s="64"/>
      <c r="AT331" s="60"/>
      <c r="AU331" s="64"/>
      <c r="AV331" s="64"/>
      <c r="AW331" s="64"/>
      <c r="AX331" s="64"/>
      <c r="AY331" s="64"/>
      <c r="AZ331" s="64"/>
      <c r="BA331" s="64"/>
      <c r="BB331" s="64"/>
      <c r="BC331" s="69"/>
      <c r="BD331" s="60"/>
      <c r="BE331" s="59"/>
      <c r="BF331" s="60"/>
      <c r="BG331" s="60"/>
      <c r="BH331" s="69"/>
      <c r="BI331" s="64"/>
      <c r="BJ331" s="64"/>
      <c r="BK331" s="64"/>
      <c r="BL331" s="69"/>
      <c r="BM331" s="64"/>
      <c r="BN331" s="64"/>
      <c r="BO331" s="64"/>
      <c r="BP331" s="64"/>
      <c r="BQ331" s="64"/>
      <c r="BR331" s="64"/>
      <c r="BS331" s="69"/>
      <c r="BT331" s="64"/>
      <c r="BU331" s="70"/>
      <c r="BV331" s="66"/>
      <c r="BW331" s="64"/>
      <c r="BX331" s="66"/>
      <c r="BY331" s="66"/>
      <c r="BZ331" s="64"/>
      <c r="CA331" s="64"/>
      <c r="CB331" s="60"/>
      <c r="CC331" s="60"/>
      <c r="CD331" s="64"/>
      <c r="CE331" s="64"/>
      <c r="CF331" s="69"/>
      <c r="CG331" s="64"/>
    </row>
    <row r="332" spans="1:85" ht="46.5" outlineLevel="1" x14ac:dyDescent="0.35">
      <c r="A332" s="92" t="s">
        <v>558</v>
      </c>
      <c r="B332" s="88" t="s">
        <v>568</v>
      </c>
      <c r="C332" s="55" t="s">
        <v>71</v>
      </c>
      <c r="D332" s="77">
        <v>245009119402</v>
      </c>
      <c r="E332" s="57" t="s">
        <v>65</v>
      </c>
      <c r="F332" s="86">
        <f t="shared" si="73"/>
        <v>4354.6571000000004</v>
      </c>
      <c r="G332" s="59">
        <f t="shared" si="74"/>
        <v>209.16564</v>
      </c>
      <c r="H332" s="60">
        <f t="shared" si="75"/>
        <v>4145.4914600000002</v>
      </c>
      <c r="I332" s="61"/>
      <c r="J332" s="60"/>
      <c r="K332" s="69">
        <v>209.16564</v>
      </c>
      <c r="L332" s="64">
        <v>85.433859999999996</v>
      </c>
      <c r="M332" s="63"/>
      <c r="N332" s="64"/>
      <c r="O332" s="69"/>
      <c r="P332" s="64"/>
      <c r="Q332" s="59"/>
      <c r="R332" s="60"/>
      <c r="S332" s="64">
        <v>340.26850000000002</v>
      </c>
      <c r="T332" s="59"/>
      <c r="U332" s="60"/>
      <c r="V332" s="59"/>
      <c r="W332" s="60"/>
      <c r="X332" s="59"/>
      <c r="Y332" s="60"/>
      <c r="Z332" s="69"/>
      <c r="AA332" s="66"/>
      <c r="AB332" s="63"/>
      <c r="AC332" s="64"/>
      <c r="AD332" s="69"/>
      <c r="AE332" s="64"/>
      <c r="AF332" s="69"/>
      <c r="AG332" s="64"/>
      <c r="AH332" s="59"/>
      <c r="AI332" s="60"/>
      <c r="AJ332" s="64"/>
      <c r="AK332" s="64"/>
      <c r="AL332" s="59"/>
      <c r="AM332" s="60"/>
      <c r="AN332" s="59"/>
      <c r="AO332" s="60"/>
      <c r="AP332" s="59"/>
      <c r="AQ332" s="60"/>
      <c r="AR332" s="69"/>
      <c r="AS332" s="64"/>
      <c r="AT332" s="60"/>
      <c r="AU332" s="64"/>
      <c r="AV332" s="64"/>
      <c r="AW332" s="64"/>
      <c r="AX332" s="64"/>
      <c r="AY332" s="64"/>
      <c r="AZ332" s="64"/>
      <c r="BA332" s="64"/>
      <c r="BB332" s="64"/>
      <c r="BC332" s="69"/>
      <c r="BD332" s="60"/>
      <c r="BE332" s="59"/>
      <c r="BF332" s="60"/>
      <c r="BG332" s="60"/>
      <c r="BH332" s="69"/>
      <c r="BI332" s="64"/>
      <c r="BJ332" s="64"/>
      <c r="BK332" s="64"/>
      <c r="BL332" s="69"/>
      <c r="BM332" s="64"/>
      <c r="BN332" s="64"/>
      <c r="BO332" s="64"/>
      <c r="BP332" s="64"/>
      <c r="BQ332" s="60">
        <v>3719.7891</v>
      </c>
      <c r="BR332" s="64"/>
      <c r="BS332" s="69"/>
      <c r="BT332" s="64"/>
      <c r="BU332" s="70"/>
      <c r="BV332" s="66"/>
      <c r="BW332" s="64"/>
      <c r="BX332" s="66"/>
      <c r="BY332" s="66"/>
      <c r="BZ332" s="64"/>
      <c r="CA332" s="64"/>
      <c r="CB332" s="60"/>
      <c r="CC332" s="60"/>
      <c r="CD332" s="64"/>
      <c r="CE332" s="64"/>
      <c r="CF332" s="69"/>
      <c r="CG332" s="64"/>
    </row>
    <row r="333" spans="1:85" outlineLevel="1" x14ac:dyDescent="0.35">
      <c r="A333" s="92" t="s">
        <v>558</v>
      </c>
      <c r="B333" s="88" t="s">
        <v>569</v>
      </c>
      <c r="C333" s="55" t="s">
        <v>71</v>
      </c>
      <c r="D333" s="77" t="s">
        <v>570</v>
      </c>
      <c r="E333" s="57" t="s">
        <v>65</v>
      </c>
      <c r="F333" s="86">
        <f t="shared" si="73"/>
        <v>488.36</v>
      </c>
      <c r="G333" s="59">
        <f t="shared" si="74"/>
        <v>160.89664999999999</v>
      </c>
      <c r="H333" s="60">
        <f t="shared" si="75"/>
        <v>327.46334999999999</v>
      </c>
      <c r="I333" s="61"/>
      <c r="J333" s="60"/>
      <c r="K333" s="69">
        <v>160.89664999999999</v>
      </c>
      <c r="L333" s="64">
        <v>65.718350000000001</v>
      </c>
      <c r="M333" s="63"/>
      <c r="N333" s="64"/>
      <c r="O333" s="69"/>
      <c r="P333" s="64"/>
      <c r="Q333" s="59"/>
      <c r="R333" s="60"/>
      <c r="S333" s="64">
        <v>261.745</v>
      </c>
      <c r="T333" s="59"/>
      <c r="U333" s="60"/>
      <c r="V333" s="59"/>
      <c r="W333" s="60"/>
      <c r="X333" s="59"/>
      <c r="Y333" s="60"/>
      <c r="Z333" s="69"/>
      <c r="AA333" s="66"/>
      <c r="AB333" s="63"/>
      <c r="AC333" s="64"/>
      <c r="AD333" s="69"/>
      <c r="AE333" s="64"/>
      <c r="AF333" s="69"/>
      <c r="AG333" s="64"/>
      <c r="AH333" s="59"/>
      <c r="AI333" s="60"/>
      <c r="AJ333" s="64"/>
      <c r="AK333" s="64"/>
      <c r="AL333" s="59"/>
      <c r="AM333" s="60"/>
      <c r="AN333" s="59"/>
      <c r="AO333" s="60"/>
      <c r="AP333" s="59"/>
      <c r="AQ333" s="60"/>
      <c r="AR333" s="69"/>
      <c r="AS333" s="64"/>
      <c r="AT333" s="60"/>
      <c r="AU333" s="64"/>
      <c r="AV333" s="64"/>
      <c r="AW333" s="64"/>
      <c r="AX333" s="64"/>
      <c r="AY333" s="64"/>
      <c r="AZ333" s="64"/>
      <c r="BA333" s="64"/>
      <c r="BB333" s="64"/>
      <c r="BC333" s="69"/>
      <c r="BD333" s="60"/>
      <c r="BE333" s="59"/>
      <c r="BF333" s="60"/>
      <c r="BG333" s="60"/>
      <c r="BH333" s="69"/>
      <c r="BI333" s="64"/>
      <c r="BJ333" s="64"/>
      <c r="BK333" s="64"/>
      <c r="BL333" s="69"/>
      <c r="BM333" s="64"/>
      <c r="BN333" s="64"/>
      <c r="BO333" s="64"/>
      <c r="BP333" s="64"/>
      <c r="BQ333" s="64"/>
      <c r="BR333" s="64"/>
      <c r="BS333" s="69"/>
      <c r="BT333" s="64"/>
      <c r="BU333" s="70"/>
      <c r="BV333" s="66"/>
      <c r="BW333" s="64"/>
      <c r="BX333" s="66"/>
      <c r="BY333" s="66"/>
      <c r="BZ333" s="64"/>
      <c r="CA333" s="64"/>
      <c r="CB333" s="60"/>
      <c r="CC333" s="60"/>
      <c r="CD333" s="64"/>
      <c r="CE333" s="64"/>
      <c r="CF333" s="69"/>
      <c r="CG333" s="64"/>
    </row>
    <row r="334" spans="1:85" outlineLevel="1" x14ac:dyDescent="0.35">
      <c r="A334" s="92" t="s">
        <v>558</v>
      </c>
      <c r="B334" s="100" t="s">
        <v>530</v>
      </c>
      <c r="C334" s="55" t="s">
        <v>71</v>
      </c>
      <c r="D334" s="77">
        <v>2418000112</v>
      </c>
      <c r="E334" s="57" t="s">
        <v>65</v>
      </c>
      <c r="F334" s="86">
        <f t="shared" si="73"/>
        <v>2163</v>
      </c>
      <c r="G334" s="59">
        <f t="shared" si="74"/>
        <v>0</v>
      </c>
      <c r="H334" s="60">
        <f t="shared" si="75"/>
        <v>2163</v>
      </c>
      <c r="I334" s="61"/>
      <c r="J334" s="60"/>
      <c r="K334" s="69"/>
      <c r="L334" s="64"/>
      <c r="M334" s="63"/>
      <c r="N334" s="64"/>
      <c r="O334" s="69"/>
      <c r="P334" s="64"/>
      <c r="Q334" s="59"/>
      <c r="R334" s="60"/>
      <c r="S334" s="64"/>
      <c r="T334" s="59"/>
      <c r="U334" s="60"/>
      <c r="V334" s="59"/>
      <c r="W334" s="60"/>
      <c r="X334" s="59"/>
      <c r="Y334" s="60"/>
      <c r="Z334" s="69"/>
      <c r="AA334" s="66"/>
      <c r="AB334" s="63"/>
      <c r="AC334" s="64"/>
      <c r="AD334" s="69"/>
      <c r="AE334" s="64"/>
      <c r="AF334" s="69"/>
      <c r="AG334" s="64"/>
      <c r="AH334" s="59"/>
      <c r="AI334" s="60"/>
      <c r="AJ334" s="64"/>
      <c r="AK334" s="64"/>
      <c r="AL334" s="59"/>
      <c r="AM334" s="60"/>
      <c r="AN334" s="59"/>
      <c r="AO334" s="60"/>
      <c r="AP334" s="59"/>
      <c r="AQ334" s="60"/>
      <c r="AR334" s="69"/>
      <c r="AS334" s="64"/>
      <c r="AT334" s="60"/>
      <c r="AU334" s="64"/>
      <c r="AV334" s="64"/>
      <c r="AW334" s="64"/>
      <c r="AX334" s="64"/>
      <c r="AY334" s="64"/>
      <c r="AZ334" s="64"/>
      <c r="BA334" s="64"/>
      <c r="BB334" s="64"/>
      <c r="BC334" s="69"/>
      <c r="BD334" s="60"/>
      <c r="BE334" s="59"/>
      <c r="BF334" s="60"/>
      <c r="BG334" s="60"/>
      <c r="BH334" s="69"/>
      <c r="BI334" s="64"/>
      <c r="BJ334" s="64"/>
      <c r="BK334" s="64"/>
      <c r="BL334" s="69"/>
      <c r="BM334" s="64"/>
      <c r="BN334" s="64"/>
      <c r="BO334" s="64"/>
      <c r="BP334" s="64"/>
      <c r="BQ334" s="60">
        <v>2163</v>
      </c>
      <c r="BR334" s="64"/>
      <c r="BS334" s="69"/>
      <c r="BT334" s="64"/>
      <c r="BU334" s="70"/>
      <c r="BV334" s="66"/>
      <c r="BW334" s="64"/>
      <c r="BX334" s="66"/>
      <c r="BY334" s="66"/>
      <c r="BZ334" s="64"/>
      <c r="CA334" s="64"/>
      <c r="CB334" s="60"/>
      <c r="CC334" s="60"/>
      <c r="CD334" s="64"/>
      <c r="CE334" s="64"/>
      <c r="CF334" s="69"/>
      <c r="CG334" s="64"/>
    </row>
    <row r="335" spans="1:85" ht="69.75" outlineLevel="1" x14ac:dyDescent="0.35">
      <c r="A335" s="84" t="s">
        <v>558</v>
      </c>
      <c r="B335" s="88" t="s">
        <v>571</v>
      </c>
      <c r="C335" s="55" t="s">
        <v>188</v>
      </c>
      <c r="D335" s="77">
        <v>2450029532</v>
      </c>
      <c r="E335" s="57" t="s">
        <v>121</v>
      </c>
      <c r="F335" s="86">
        <f t="shared" si="73"/>
        <v>81107.835300000006</v>
      </c>
      <c r="G335" s="59">
        <f t="shared" si="74"/>
        <v>0</v>
      </c>
      <c r="H335" s="60">
        <f t="shared" si="75"/>
        <v>81107.835300000006</v>
      </c>
      <c r="I335" s="61"/>
      <c r="J335" s="60"/>
      <c r="K335" s="69"/>
      <c r="L335" s="64"/>
      <c r="M335" s="63"/>
      <c r="N335" s="64"/>
      <c r="O335" s="69"/>
      <c r="P335" s="64"/>
      <c r="Q335" s="59"/>
      <c r="R335" s="60"/>
      <c r="S335" s="64"/>
      <c r="T335" s="59"/>
      <c r="U335" s="60"/>
      <c r="V335" s="59"/>
      <c r="W335" s="60"/>
      <c r="X335" s="59"/>
      <c r="Y335" s="60"/>
      <c r="Z335" s="69"/>
      <c r="AA335" s="66"/>
      <c r="AB335" s="63"/>
      <c r="AC335" s="64"/>
      <c r="AD335" s="69"/>
      <c r="AE335" s="64"/>
      <c r="AF335" s="69"/>
      <c r="AG335" s="64"/>
      <c r="AH335" s="59"/>
      <c r="AI335" s="60"/>
      <c r="AJ335" s="64"/>
      <c r="AK335" s="64"/>
      <c r="AL335" s="59"/>
      <c r="AM335" s="60"/>
      <c r="AN335" s="59"/>
      <c r="AO335" s="60"/>
      <c r="AP335" s="59"/>
      <c r="AQ335" s="60"/>
      <c r="AR335" s="69"/>
      <c r="AS335" s="64"/>
      <c r="AT335" s="60"/>
      <c r="AU335" s="64"/>
      <c r="AV335" s="64"/>
      <c r="AW335" s="64"/>
      <c r="AX335" s="64"/>
      <c r="AY335" s="64"/>
      <c r="AZ335" s="64"/>
      <c r="BA335" s="64"/>
      <c r="BB335" s="64"/>
      <c r="BC335" s="69"/>
      <c r="BD335" s="60"/>
      <c r="BE335" s="59"/>
      <c r="BF335" s="60"/>
      <c r="BG335" s="60"/>
      <c r="BH335" s="69"/>
      <c r="BI335" s="64"/>
      <c r="BJ335" s="64"/>
      <c r="BK335" s="64"/>
      <c r="BL335" s="69"/>
      <c r="BM335" s="64"/>
      <c r="BN335" s="64">
        <v>73043.652000000002</v>
      </c>
      <c r="BO335" s="64"/>
      <c r="BP335" s="64"/>
      <c r="BQ335" s="64"/>
      <c r="BR335" s="64"/>
      <c r="BS335" s="69"/>
      <c r="BT335" s="64"/>
      <c r="BU335" s="70"/>
      <c r="BV335" s="66"/>
      <c r="BW335" s="64"/>
      <c r="BX335" s="66"/>
      <c r="BY335" s="66"/>
      <c r="BZ335" s="64"/>
      <c r="CA335" s="64"/>
      <c r="CB335" s="60">
        <v>8064.1832999999997</v>
      </c>
      <c r="CC335" s="60"/>
      <c r="CD335" s="64"/>
      <c r="CE335" s="64"/>
      <c r="CF335" s="69"/>
      <c r="CG335" s="64"/>
    </row>
    <row r="336" spans="1:85" outlineLevel="1" x14ac:dyDescent="0.35">
      <c r="A336" s="84" t="s">
        <v>558</v>
      </c>
      <c r="B336" s="54" t="s">
        <v>572</v>
      </c>
      <c r="C336" s="55" t="s">
        <v>113</v>
      </c>
      <c r="D336" s="77" t="s">
        <v>573</v>
      </c>
      <c r="E336" s="57" t="s">
        <v>261</v>
      </c>
      <c r="F336" s="86">
        <f t="shared" si="73"/>
        <v>33074.605680000001</v>
      </c>
      <c r="G336" s="59">
        <f t="shared" si="74"/>
        <v>3814.43406</v>
      </c>
      <c r="H336" s="60">
        <f t="shared" si="75"/>
        <v>29260.171619999997</v>
      </c>
      <c r="I336" s="61">
        <v>262.86921000000001</v>
      </c>
      <c r="J336" s="60">
        <v>107.36911000000001</v>
      </c>
      <c r="K336" s="69"/>
      <c r="L336" s="64"/>
      <c r="M336" s="63"/>
      <c r="N336" s="64"/>
      <c r="O336" s="69"/>
      <c r="P336" s="64"/>
      <c r="Q336" s="59"/>
      <c r="R336" s="60"/>
      <c r="S336" s="64">
        <v>6592.8324499999999</v>
      </c>
      <c r="T336" s="59"/>
      <c r="U336" s="60"/>
      <c r="V336" s="59"/>
      <c r="W336" s="60"/>
      <c r="X336" s="59"/>
      <c r="Y336" s="60"/>
      <c r="Z336" s="69"/>
      <c r="AA336" s="66"/>
      <c r="AB336" s="63"/>
      <c r="AC336" s="64"/>
      <c r="AD336" s="69">
        <v>3551.5648500000002</v>
      </c>
      <c r="AE336" s="64">
        <v>1450.6391699999999</v>
      </c>
      <c r="AF336" s="69"/>
      <c r="AG336" s="64"/>
      <c r="AH336" s="59"/>
      <c r="AI336" s="60"/>
      <c r="AJ336" s="64">
        <v>20435.939549999999</v>
      </c>
      <c r="AK336" s="64"/>
      <c r="AL336" s="59"/>
      <c r="AM336" s="60"/>
      <c r="AN336" s="59"/>
      <c r="AO336" s="60"/>
      <c r="AP336" s="59"/>
      <c r="AQ336" s="60"/>
      <c r="AR336" s="69"/>
      <c r="AS336" s="64"/>
      <c r="AT336" s="60"/>
      <c r="AU336" s="64"/>
      <c r="AV336" s="64"/>
      <c r="AW336" s="64"/>
      <c r="AX336" s="64"/>
      <c r="AY336" s="64"/>
      <c r="AZ336" s="64"/>
      <c r="BA336" s="64"/>
      <c r="BB336" s="64"/>
      <c r="BC336" s="69"/>
      <c r="BD336" s="60"/>
      <c r="BE336" s="59"/>
      <c r="BF336" s="60"/>
      <c r="BG336" s="60"/>
      <c r="BH336" s="69"/>
      <c r="BI336" s="64"/>
      <c r="BJ336" s="64"/>
      <c r="BK336" s="64"/>
      <c r="BL336" s="69"/>
      <c r="BM336" s="64"/>
      <c r="BN336" s="64"/>
      <c r="BO336" s="64">
        <v>673.39134000000001</v>
      </c>
      <c r="BP336" s="64"/>
      <c r="BQ336" s="64"/>
      <c r="BR336" s="64"/>
      <c r="BS336" s="69"/>
      <c r="BT336" s="64"/>
      <c r="BU336" s="70"/>
      <c r="BV336" s="66"/>
      <c r="BW336" s="64"/>
      <c r="BX336" s="66"/>
      <c r="BY336" s="66"/>
      <c r="BZ336" s="64"/>
      <c r="CA336" s="64"/>
      <c r="CB336" s="60"/>
      <c r="CC336" s="60"/>
      <c r="CD336" s="64"/>
      <c r="CE336" s="64"/>
      <c r="CF336" s="69"/>
      <c r="CG336" s="64"/>
    </row>
    <row r="337" spans="1:85" ht="69.75" outlineLevel="1" x14ac:dyDescent="0.35">
      <c r="A337" s="84" t="s">
        <v>558</v>
      </c>
      <c r="B337" s="88" t="s">
        <v>574</v>
      </c>
      <c r="C337" s="55" t="s">
        <v>113</v>
      </c>
      <c r="D337" s="77" t="s">
        <v>575</v>
      </c>
      <c r="E337" s="57" t="s">
        <v>261</v>
      </c>
      <c r="F337" s="86">
        <f t="shared" si="73"/>
        <v>165591.46273999999</v>
      </c>
      <c r="G337" s="59">
        <f t="shared" si="74"/>
        <v>26498.478860000003</v>
      </c>
      <c r="H337" s="60">
        <f t="shared" si="75"/>
        <v>139092.98387999999</v>
      </c>
      <c r="I337" s="61"/>
      <c r="J337" s="60"/>
      <c r="K337" s="69"/>
      <c r="L337" s="64"/>
      <c r="M337" s="63">
        <v>230.40389999999999</v>
      </c>
      <c r="N337" s="64">
        <v>94.108630000000005</v>
      </c>
      <c r="O337" s="69"/>
      <c r="P337" s="64"/>
      <c r="Q337" s="59"/>
      <c r="R337" s="60"/>
      <c r="S337" s="64">
        <f>5822.69851+767.60892</f>
        <v>6590.3074299999998</v>
      </c>
      <c r="T337" s="59"/>
      <c r="U337" s="60"/>
      <c r="V337" s="59"/>
      <c r="W337" s="60"/>
      <c r="X337" s="59"/>
      <c r="Y337" s="60"/>
      <c r="Z337" s="69"/>
      <c r="AA337" s="66"/>
      <c r="AB337" s="63"/>
      <c r="AC337" s="64"/>
      <c r="AD337" s="69">
        <v>8783.4399599999997</v>
      </c>
      <c r="AE337" s="64">
        <v>3587.6022400000002</v>
      </c>
      <c r="AF337" s="69">
        <v>135.136</v>
      </c>
      <c r="AG337" s="64">
        <v>55.196399999999997</v>
      </c>
      <c r="AH337" s="69">
        <v>16801.903140000002</v>
      </c>
      <c r="AI337" s="73">
        <v>6862.74917</v>
      </c>
      <c r="AJ337" s="64">
        <v>40634.898930000003</v>
      </c>
      <c r="AK337" s="64"/>
      <c r="AL337" s="59"/>
      <c r="AM337" s="60"/>
      <c r="AN337" s="59"/>
      <c r="AO337" s="60"/>
      <c r="AP337" s="59"/>
      <c r="AQ337" s="60"/>
      <c r="AR337" s="69"/>
      <c r="AS337" s="64"/>
      <c r="AT337" s="60"/>
      <c r="AU337" s="64"/>
      <c r="AV337" s="64"/>
      <c r="AW337" s="64"/>
      <c r="AX337" s="64"/>
      <c r="AY337" s="64"/>
      <c r="AZ337" s="64"/>
      <c r="BA337" s="64"/>
      <c r="BB337" s="64"/>
      <c r="BC337" s="69"/>
      <c r="BD337" s="60"/>
      <c r="BE337" s="59"/>
      <c r="BF337" s="60"/>
      <c r="BG337" s="60"/>
      <c r="BH337" s="69">
        <v>486.26972000000001</v>
      </c>
      <c r="BI337" s="64">
        <v>194.51388</v>
      </c>
      <c r="BJ337" s="64">
        <v>142.64036999999999</v>
      </c>
      <c r="BK337" s="64">
        <v>859.21222</v>
      </c>
      <c r="BL337" s="69"/>
      <c r="BM337" s="64"/>
      <c r="BN337" s="64">
        <v>74997.631859999994</v>
      </c>
      <c r="BO337" s="64"/>
      <c r="BP337" s="64"/>
      <c r="BQ337" s="64"/>
      <c r="BR337" s="64">
        <v>2057.92362</v>
      </c>
      <c r="BS337" s="69"/>
      <c r="BT337" s="64"/>
      <c r="BU337" s="70"/>
      <c r="BV337" s="66"/>
      <c r="BW337" s="64">
        <v>61.326140000000002</v>
      </c>
      <c r="BX337" s="66">
        <v>15.95147</v>
      </c>
      <c r="BY337" s="66"/>
      <c r="BZ337" s="64"/>
      <c r="CA337" s="64"/>
      <c r="CB337" s="60"/>
      <c r="CC337" s="60"/>
      <c r="CD337" s="64">
        <v>3000.24766</v>
      </c>
      <c r="CE337" s="64"/>
      <c r="CF337" s="69"/>
      <c r="CG337" s="64"/>
    </row>
    <row r="338" spans="1:85" outlineLevel="1" x14ac:dyDescent="0.35">
      <c r="A338" s="84" t="s">
        <v>558</v>
      </c>
      <c r="B338" s="88" t="s">
        <v>576</v>
      </c>
      <c r="C338" s="55" t="s">
        <v>113</v>
      </c>
      <c r="D338" s="77" t="s">
        <v>577</v>
      </c>
      <c r="E338" s="57" t="s">
        <v>261</v>
      </c>
      <c r="F338" s="86">
        <f t="shared" si="73"/>
        <v>84206.330629999997</v>
      </c>
      <c r="G338" s="59">
        <f t="shared" si="74"/>
        <v>13819.44296</v>
      </c>
      <c r="H338" s="60">
        <f t="shared" si="75"/>
        <v>70386.887669999996</v>
      </c>
      <c r="I338" s="61"/>
      <c r="J338" s="60"/>
      <c r="K338" s="69"/>
      <c r="L338" s="64"/>
      <c r="M338" s="63">
        <v>176.03881000000001</v>
      </c>
      <c r="N338" s="64">
        <v>71.903180000000006</v>
      </c>
      <c r="O338" s="69"/>
      <c r="P338" s="64"/>
      <c r="Q338" s="59"/>
      <c r="R338" s="60"/>
      <c r="S338" s="64">
        <f>4186.34953+1471.79572</f>
        <v>5658.1452500000005</v>
      </c>
      <c r="T338" s="59">
        <v>493.25752999999997</v>
      </c>
      <c r="U338" s="60">
        <v>4.9824700000000002</v>
      </c>
      <c r="V338" s="59"/>
      <c r="W338" s="60"/>
      <c r="X338" s="59">
        <v>819.31582000000003</v>
      </c>
      <c r="Y338" s="60">
        <v>43.121879999999997</v>
      </c>
      <c r="Z338" s="69"/>
      <c r="AA338" s="66"/>
      <c r="AB338" s="63"/>
      <c r="AC338" s="64"/>
      <c r="AD338" s="69">
        <v>5603.3486599999997</v>
      </c>
      <c r="AE338" s="64">
        <v>2288.6916999999999</v>
      </c>
      <c r="AF338" s="69">
        <v>79.774180000000001</v>
      </c>
      <c r="AG338" s="64">
        <v>32.583820000000003</v>
      </c>
      <c r="AH338" s="69">
        <v>6647.7079599999997</v>
      </c>
      <c r="AI338" s="73">
        <v>2715.261</v>
      </c>
      <c r="AJ338" s="64">
        <v>18484.574229999998</v>
      </c>
      <c r="AK338" s="64"/>
      <c r="AL338" s="59"/>
      <c r="AM338" s="60"/>
      <c r="AN338" s="59"/>
      <c r="AO338" s="60"/>
      <c r="AP338" s="59"/>
      <c r="AQ338" s="60"/>
      <c r="AR338" s="69"/>
      <c r="AS338" s="64"/>
      <c r="AT338" s="60"/>
      <c r="AU338" s="64"/>
      <c r="AV338" s="64"/>
      <c r="AW338" s="64"/>
      <c r="AX338" s="64"/>
      <c r="AY338" s="64"/>
      <c r="AZ338" s="64"/>
      <c r="BA338" s="64"/>
      <c r="BB338" s="64"/>
      <c r="BC338" s="69"/>
      <c r="BD338" s="60"/>
      <c r="BE338" s="59"/>
      <c r="BF338" s="60"/>
      <c r="BG338" s="60"/>
      <c r="BH338" s="69"/>
      <c r="BI338" s="64"/>
      <c r="BJ338" s="64"/>
      <c r="BK338" s="64">
        <v>39.99062</v>
      </c>
      <c r="BL338" s="69"/>
      <c r="BM338" s="64"/>
      <c r="BN338" s="64">
        <v>33338.481820000001</v>
      </c>
      <c r="BO338" s="64"/>
      <c r="BP338" s="64"/>
      <c r="BQ338" s="64"/>
      <c r="BR338" s="64"/>
      <c r="BS338" s="69"/>
      <c r="BT338" s="64"/>
      <c r="BU338" s="70"/>
      <c r="BV338" s="66"/>
      <c r="BW338" s="64"/>
      <c r="BX338" s="66"/>
      <c r="BY338" s="66"/>
      <c r="BZ338" s="64"/>
      <c r="CA338" s="64"/>
      <c r="CB338" s="60">
        <v>6579.4910600000003</v>
      </c>
      <c r="CC338" s="60"/>
      <c r="CD338" s="64">
        <v>1129.6606400000001</v>
      </c>
      <c r="CE338" s="64"/>
      <c r="CF338" s="69"/>
      <c r="CG338" s="64"/>
    </row>
    <row r="339" spans="1:85" outlineLevel="1" x14ac:dyDescent="0.35">
      <c r="A339" s="84" t="s">
        <v>558</v>
      </c>
      <c r="B339" s="88" t="s">
        <v>578</v>
      </c>
      <c r="C339" s="55" t="s">
        <v>113</v>
      </c>
      <c r="D339" s="77" t="s">
        <v>579</v>
      </c>
      <c r="E339" s="57" t="s">
        <v>121</v>
      </c>
      <c r="F339" s="86">
        <f t="shared" si="73"/>
        <v>23859.536779999999</v>
      </c>
      <c r="G339" s="59">
        <f t="shared" si="74"/>
        <v>9151.3031499999997</v>
      </c>
      <c r="H339" s="60">
        <f t="shared" si="75"/>
        <v>14708.233629999999</v>
      </c>
      <c r="I339" s="61">
        <v>122.44713</v>
      </c>
      <c r="J339" s="60">
        <v>50.013620000000003</v>
      </c>
      <c r="K339" s="69"/>
      <c r="L339" s="64"/>
      <c r="M339" s="63"/>
      <c r="N339" s="64"/>
      <c r="O339" s="69"/>
      <c r="P339" s="64"/>
      <c r="Q339" s="59"/>
      <c r="R339" s="60"/>
      <c r="S339" s="64">
        <v>2335.2888899999998</v>
      </c>
      <c r="T339" s="59">
        <v>711.43368999999996</v>
      </c>
      <c r="U339" s="60">
        <v>7.1863099999999998</v>
      </c>
      <c r="V339" s="59"/>
      <c r="W339" s="60"/>
      <c r="X339" s="59"/>
      <c r="Y339" s="60"/>
      <c r="Z339" s="69"/>
      <c r="AA339" s="66"/>
      <c r="AB339" s="63"/>
      <c r="AC339" s="64"/>
      <c r="AD339" s="69">
        <v>3905.6798199999998</v>
      </c>
      <c r="AE339" s="64">
        <v>1595.2776799999999</v>
      </c>
      <c r="AF339" s="69"/>
      <c r="AG339" s="64"/>
      <c r="AH339" s="69">
        <v>4411.74251</v>
      </c>
      <c r="AI339" s="73">
        <v>1801.9793400000001</v>
      </c>
      <c r="AJ339" s="64">
        <v>8918.4877899999992</v>
      </c>
      <c r="AK339" s="64"/>
      <c r="AL339" s="59"/>
      <c r="AM339" s="60"/>
      <c r="AN339" s="59"/>
      <c r="AO339" s="60"/>
      <c r="AP339" s="59"/>
      <c r="AQ339" s="60"/>
      <c r="AR339" s="69"/>
      <c r="AS339" s="64"/>
      <c r="AT339" s="60"/>
      <c r="AU339" s="64"/>
      <c r="AV339" s="64"/>
      <c r="AW339" s="64"/>
      <c r="AX339" s="64"/>
      <c r="AY339" s="64"/>
      <c r="AZ339" s="64"/>
      <c r="BA339" s="64"/>
      <c r="BB339" s="64"/>
      <c r="BC339" s="69"/>
      <c r="BD339" s="60"/>
      <c r="BE339" s="59"/>
      <c r="BF339" s="60"/>
      <c r="BG339" s="60"/>
      <c r="BH339" s="69"/>
      <c r="BI339" s="64"/>
      <c r="BJ339" s="64"/>
      <c r="BK339" s="64"/>
      <c r="BL339" s="69"/>
      <c r="BM339" s="64"/>
      <c r="BN339" s="64"/>
      <c r="BO339" s="64"/>
      <c r="BP339" s="64"/>
      <c r="BQ339" s="64"/>
      <c r="BR339" s="64"/>
      <c r="BS339" s="69"/>
      <c r="BT339" s="64"/>
      <c r="BU339" s="70"/>
      <c r="BV339" s="66"/>
      <c r="BW339" s="64"/>
      <c r="BX339" s="66"/>
      <c r="BY339" s="66"/>
      <c r="BZ339" s="64"/>
      <c r="CA339" s="64"/>
      <c r="CB339" s="60"/>
      <c r="CC339" s="60"/>
      <c r="CD339" s="64"/>
      <c r="CE339" s="64"/>
      <c r="CF339" s="69"/>
      <c r="CG339" s="64"/>
    </row>
    <row r="340" spans="1:85" ht="46.5" outlineLevel="1" x14ac:dyDescent="0.35">
      <c r="A340" s="84" t="s">
        <v>558</v>
      </c>
      <c r="B340" s="88" t="s">
        <v>580</v>
      </c>
      <c r="C340" s="55" t="s">
        <v>113</v>
      </c>
      <c r="D340" s="77" t="s">
        <v>581</v>
      </c>
      <c r="E340" s="57" t="s">
        <v>261</v>
      </c>
      <c r="F340" s="86">
        <f t="shared" si="73"/>
        <v>44844.141690000004</v>
      </c>
      <c r="G340" s="59">
        <f t="shared" si="74"/>
        <v>17523.0301</v>
      </c>
      <c r="H340" s="60">
        <f t="shared" si="75"/>
        <v>27321.11159</v>
      </c>
      <c r="I340" s="61">
        <v>369.51922000000002</v>
      </c>
      <c r="J340" s="60">
        <v>150.93038000000001</v>
      </c>
      <c r="K340" s="69"/>
      <c r="L340" s="64"/>
      <c r="M340" s="63"/>
      <c r="N340" s="64"/>
      <c r="O340" s="69"/>
      <c r="P340" s="64"/>
      <c r="Q340" s="59"/>
      <c r="R340" s="60"/>
      <c r="S340" s="64">
        <v>7330.4304700000002</v>
      </c>
      <c r="T340" s="59"/>
      <c r="U340" s="60"/>
      <c r="V340" s="59"/>
      <c r="W340" s="60"/>
      <c r="X340" s="59"/>
      <c r="Y340" s="60"/>
      <c r="Z340" s="69"/>
      <c r="AA340" s="66"/>
      <c r="AB340" s="63"/>
      <c r="AC340" s="64"/>
      <c r="AD340" s="69">
        <v>6387.9563399999997</v>
      </c>
      <c r="AE340" s="64">
        <v>2609.1652600000002</v>
      </c>
      <c r="AF340" s="69"/>
      <c r="AG340" s="64"/>
      <c r="AH340" s="69">
        <v>10765.554539999999</v>
      </c>
      <c r="AI340" s="73">
        <v>4397.1983399999999</v>
      </c>
      <c r="AJ340" s="64">
        <v>12833.387140000001</v>
      </c>
      <c r="AK340" s="64"/>
      <c r="AL340" s="59"/>
      <c r="AM340" s="60"/>
      <c r="AN340" s="59"/>
      <c r="AO340" s="60"/>
      <c r="AP340" s="59"/>
      <c r="AQ340" s="60"/>
      <c r="AR340" s="69"/>
      <c r="AS340" s="64"/>
      <c r="AT340" s="60"/>
      <c r="AU340" s="64"/>
      <c r="AV340" s="64"/>
      <c r="AW340" s="64"/>
      <c r="AX340" s="64"/>
      <c r="AY340" s="64"/>
      <c r="AZ340" s="64"/>
      <c r="BA340" s="64"/>
      <c r="BB340" s="64"/>
      <c r="BC340" s="69"/>
      <c r="BD340" s="60"/>
      <c r="BE340" s="59"/>
      <c r="BF340" s="60"/>
      <c r="BG340" s="60"/>
      <c r="BH340" s="69"/>
      <c r="BI340" s="64"/>
      <c r="BJ340" s="64"/>
      <c r="BK340" s="64"/>
      <c r="BL340" s="69"/>
      <c r="BM340" s="64"/>
      <c r="BN340" s="64"/>
      <c r="BO340" s="64"/>
      <c r="BP340" s="64"/>
      <c r="BQ340" s="64"/>
      <c r="BR340" s="64"/>
      <c r="BS340" s="69"/>
      <c r="BT340" s="64"/>
      <c r="BU340" s="70"/>
      <c r="BV340" s="66"/>
      <c r="BW340" s="64"/>
      <c r="BX340" s="66"/>
      <c r="BY340" s="66"/>
      <c r="BZ340" s="64"/>
      <c r="CA340" s="64"/>
      <c r="CB340" s="60"/>
      <c r="CC340" s="60"/>
      <c r="CD340" s="64"/>
      <c r="CE340" s="64"/>
      <c r="CF340" s="69"/>
      <c r="CG340" s="64"/>
    </row>
    <row r="341" spans="1:85" outlineLevel="1" x14ac:dyDescent="0.35">
      <c r="A341" s="84" t="s">
        <v>558</v>
      </c>
      <c r="B341" s="88" t="s">
        <v>582</v>
      </c>
      <c r="C341" s="55" t="s">
        <v>113</v>
      </c>
      <c r="D341" s="77" t="s">
        <v>583</v>
      </c>
      <c r="E341" s="57" t="s">
        <v>261</v>
      </c>
      <c r="F341" s="86">
        <f t="shared" si="73"/>
        <v>48043.468909999996</v>
      </c>
      <c r="G341" s="59">
        <f t="shared" si="74"/>
        <v>9904.5818299999992</v>
      </c>
      <c r="H341" s="60">
        <f t="shared" si="75"/>
        <v>38138.88708</v>
      </c>
      <c r="I341" s="61">
        <v>671.85311999999999</v>
      </c>
      <c r="J341" s="60">
        <v>274.41888</v>
      </c>
      <c r="K341" s="69"/>
      <c r="L341" s="64"/>
      <c r="M341" s="63"/>
      <c r="N341" s="64"/>
      <c r="O341" s="69"/>
      <c r="P341" s="64"/>
      <c r="Q341" s="59"/>
      <c r="R341" s="60"/>
      <c r="S341" s="64">
        <v>5308.1886000000004</v>
      </c>
      <c r="T341" s="59"/>
      <c r="U341" s="60"/>
      <c r="V341" s="59"/>
      <c r="W341" s="60"/>
      <c r="X341" s="59"/>
      <c r="Y341" s="60"/>
      <c r="Z341" s="69"/>
      <c r="AA341" s="66"/>
      <c r="AB341" s="63"/>
      <c r="AC341" s="64"/>
      <c r="AD341" s="69"/>
      <c r="AE341" s="64"/>
      <c r="AF341" s="69"/>
      <c r="AG341" s="64"/>
      <c r="AH341" s="69">
        <v>9232.7287099999994</v>
      </c>
      <c r="AI341" s="73">
        <v>3771.11454</v>
      </c>
      <c r="AJ341" s="64">
        <v>27129.997729999999</v>
      </c>
      <c r="AK341" s="64"/>
      <c r="AL341" s="59"/>
      <c r="AM341" s="60"/>
      <c r="AN341" s="59"/>
      <c r="AO341" s="60"/>
      <c r="AP341" s="59"/>
      <c r="AQ341" s="60"/>
      <c r="AR341" s="69"/>
      <c r="AS341" s="64"/>
      <c r="AT341" s="60"/>
      <c r="AU341" s="64"/>
      <c r="AV341" s="64"/>
      <c r="AW341" s="64"/>
      <c r="AX341" s="64"/>
      <c r="AY341" s="64"/>
      <c r="AZ341" s="64"/>
      <c r="BA341" s="64"/>
      <c r="BB341" s="64"/>
      <c r="BC341" s="69"/>
      <c r="BD341" s="60"/>
      <c r="BE341" s="59"/>
      <c r="BF341" s="60"/>
      <c r="BG341" s="60"/>
      <c r="BH341" s="69"/>
      <c r="BI341" s="64"/>
      <c r="BJ341" s="64"/>
      <c r="BK341" s="64"/>
      <c r="BL341" s="69"/>
      <c r="BM341" s="64"/>
      <c r="BN341" s="64"/>
      <c r="BO341" s="64"/>
      <c r="BP341" s="64"/>
      <c r="BQ341" s="64"/>
      <c r="BR341" s="64"/>
      <c r="BS341" s="69"/>
      <c r="BT341" s="64"/>
      <c r="BU341" s="70"/>
      <c r="BV341" s="66"/>
      <c r="BW341" s="64"/>
      <c r="BX341" s="66"/>
      <c r="BY341" s="66"/>
      <c r="BZ341" s="64"/>
      <c r="CA341" s="64"/>
      <c r="CB341" s="60"/>
      <c r="CC341" s="60"/>
      <c r="CD341" s="64">
        <v>1655.16733</v>
      </c>
      <c r="CE341" s="64"/>
      <c r="CF341" s="69"/>
      <c r="CG341" s="64"/>
    </row>
    <row r="342" spans="1:85" outlineLevel="1" x14ac:dyDescent="0.35">
      <c r="A342" s="84" t="s">
        <v>558</v>
      </c>
      <c r="B342" s="88" t="s">
        <v>584</v>
      </c>
      <c r="C342" s="55" t="s">
        <v>113</v>
      </c>
      <c r="D342" s="77" t="s">
        <v>585</v>
      </c>
      <c r="E342" s="57" t="s">
        <v>65</v>
      </c>
      <c r="F342" s="86">
        <f t="shared" si="73"/>
        <v>11828.367319999998</v>
      </c>
      <c r="G342" s="59">
        <f t="shared" si="74"/>
        <v>3500.0057399999996</v>
      </c>
      <c r="H342" s="60">
        <f t="shared" si="75"/>
        <v>8328.3615799999989</v>
      </c>
      <c r="I342" s="61"/>
      <c r="J342" s="60"/>
      <c r="K342" s="69">
        <v>1399.4790599999999</v>
      </c>
      <c r="L342" s="64">
        <v>571.61820999999998</v>
      </c>
      <c r="M342" s="63"/>
      <c r="N342" s="64"/>
      <c r="O342" s="69"/>
      <c r="P342" s="64"/>
      <c r="Q342" s="59"/>
      <c r="R342" s="60"/>
      <c r="S342" s="64">
        <v>5093.1799300000002</v>
      </c>
      <c r="T342" s="59"/>
      <c r="U342" s="60"/>
      <c r="V342" s="59"/>
      <c r="W342" s="60"/>
      <c r="X342" s="59"/>
      <c r="Y342" s="60"/>
      <c r="Z342" s="69"/>
      <c r="AA342" s="66"/>
      <c r="AB342" s="63"/>
      <c r="AC342" s="64"/>
      <c r="AD342" s="69"/>
      <c r="AE342" s="64"/>
      <c r="AF342" s="69"/>
      <c r="AG342" s="64"/>
      <c r="AH342" s="69">
        <v>2100.5266799999999</v>
      </c>
      <c r="AI342" s="73">
        <v>857.96159999999998</v>
      </c>
      <c r="AJ342" s="64">
        <v>1805.60184</v>
      </c>
      <c r="AK342" s="64"/>
      <c r="AL342" s="59"/>
      <c r="AM342" s="60"/>
      <c r="AN342" s="59"/>
      <c r="AO342" s="60"/>
      <c r="AP342" s="59"/>
      <c r="AQ342" s="60"/>
      <c r="AR342" s="69"/>
      <c r="AS342" s="64"/>
      <c r="AT342" s="60"/>
      <c r="AU342" s="64"/>
      <c r="AV342" s="64"/>
      <c r="AW342" s="64"/>
      <c r="AX342" s="64"/>
      <c r="AY342" s="64"/>
      <c r="AZ342" s="64"/>
      <c r="BA342" s="64"/>
      <c r="BB342" s="64"/>
      <c r="BC342" s="69"/>
      <c r="BD342" s="60"/>
      <c r="BE342" s="59"/>
      <c r="BF342" s="60"/>
      <c r="BG342" s="60"/>
      <c r="BH342" s="69"/>
      <c r="BI342" s="64"/>
      <c r="BJ342" s="64"/>
      <c r="BK342" s="64"/>
      <c r="BL342" s="69"/>
      <c r="BM342" s="64"/>
      <c r="BN342" s="64"/>
      <c r="BO342" s="64"/>
      <c r="BP342" s="64"/>
      <c r="BQ342" s="64"/>
      <c r="BR342" s="64"/>
      <c r="BS342" s="69"/>
      <c r="BT342" s="64"/>
      <c r="BU342" s="70"/>
      <c r="BV342" s="66"/>
      <c r="BW342" s="64"/>
      <c r="BX342" s="66"/>
      <c r="BY342" s="66"/>
      <c r="BZ342" s="64"/>
      <c r="CA342" s="64"/>
      <c r="CB342" s="60"/>
      <c r="CC342" s="60"/>
      <c r="CD342" s="64"/>
      <c r="CE342" s="64"/>
      <c r="CF342" s="69"/>
      <c r="CG342" s="64"/>
    </row>
    <row r="343" spans="1:85" ht="46.5" outlineLevel="1" x14ac:dyDescent="0.35">
      <c r="A343" s="84" t="s">
        <v>558</v>
      </c>
      <c r="B343" s="88" t="s">
        <v>586</v>
      </c>
      <c r="C343" s="55" t="s">
        <v>113</v>
      </c>
      <c r="D343" s="77" t="s">
        <v>587</v>
      </c>
      <c r="E343" s="57" t="s">
        <v>65</v>
      </c>
      <c r="F343" s="86">
        <f t="shared" si="73"/>
        <v>17748.970200000003</v>
      </c>
      <c r="G343" s="59">
        <f t="shared" si="74"/>
        <v>3028.7106999999996</v>
      </c>
      <c r="H343" s="60">
        <f t="shared" si="75"/>
        <v>14720.259500000002</v>
      </c>
      <c r="I343" s="61">
        <v>190.35838000000001</v>
      </c>
      <c r="J343" s="60">
        <v>77.752020000000002</v>
      </c>
      <c r="K343" s="69">
        <v>952.50816999999995</v>
      </c>
      <c r="L343" s="64">
        <v>389.05263000000002</v>
      </c>
      <c r="M343" s="63"/>
      <c r="N343" s="64"/>
      <c r="O343" s="69"/>
      <c r="P343" s="64"/>
      <c r="Q343" s="59"/>
      <c r="R343" s="60"/>
      <c r="S343" s="64">
        <v>3288.7233200000001</v>
      </c>
      <c r="T343" s="59"/>
      <c r="U343" s="60"/>
      <c r="V343" s="59"/>
      <c r="W343" s="60"/>
      <c r="X343" s="59"/>
      <c r="Y343" s="60"/>
      <c r="Z343" s="69"/>
      <c r="AA343" s="66"/>
      <c r="AB343" s="63"/>
      <c r="AC343" s="64"/>
      <c r="AD343" s="69"/>
      <c r="AE343" s="64"/>
      <c r="AF343" s="69"/>
      <c r="AG343" s="64"/>
      <c r="AH343" s="69">
        <v>1885.8441499999999</v>
      </c>
      <c r="AI343" s="73">
        <v>770.27436999999998</v>
      </c>
      <c r="AJ343" s="64">
        <v>9558.5966700000008</v>
      </c>
      <c r="AK343" s="64"/>
      <c r="AL343" s="59"/>
      <c r="AM343" s="60"/>
      <c r="AN343" s="59"/>
      <c r="AO343" s="60"/>
      <c r="AP343" s="59"/>
      <c r="AQ343" s="60"/>
      <c r="AR343" s="69"/>
      <c r="AS343" s="64"/>
      <c r="AT343" s="60"/>
      <c r="AU343" s="64"/>
      <c r="AV343" s="64"/>
      <c r="AW343" s="64"/>
      <c r="AX343" s="64"/>
      <c r="AY343" s="64"/>
      <c r="AZ343" s="64"/>
      <c r="BA343" s="64"/>
      <c r="BB343" s="64"/>
      <c r="BC343" s="69"/>
      <c r="BD343" s="60"/>
      <c r="BE343" s="59"/>
      <c r="BF343" s="60"/>
      <c r="BG343" s="60"/>
      <c r="BH343" s="69"/>
      <c r="BI343" s="64"/>
      <c r="BJ343" s="64"/>
      <c r="BK343" s="64"/>
      <c r="BL343" s="69"/>
      <c r="BM343" s="64"/>
      <c r="BN343" s="64"/>
      <c r="BO343" s="64">
        <v>429.20650000000001</v>
      </c>
      <c r="BP343" s="64"/>
      <c r="BQ343" s="64"/>
      <c r="BR343" s="64">
        <v>206.65398999999999</v>
      </c>
      <c r="BS343" s="69"/>
      <c r="BT343" s="64"/>
      <c r="BU343" s="70"/>
      <c r="BV343" s="66"/>
      <c r="BW343" s="64"/>
      <c r="BX343" s="66"/>
      <c r="BY343" s="66"/>
      <c r="BZ343" s="64"/>
      <c r="CA343" s="64"/>
      <c r="CB343" s="60"/>
      <c r="CC343" s="60"/>
      <c r="CD343" s="64"/>
      <c r="CE343" s="64"/>
      <c r="CF343" s="69"/>
      <c r="CG343" s="64"/>
    </row>
    <row r="344" spans="1:85" s="78" customFormat="1" ht="22.5" x14ac:dyDescent="0.3">
      <c r="A344" s="105" t="s">
        <v>588</v>
      </c>
      <c r="B344" s="106"/>
      <c r="C344" s="97" t="s">
        <v>133</v>
      </c>
      <c r="D344" s="98"/>
      <c r="E344" s="98"/>
      <c r="F344" s="108">
        <f t="shared" ref="F344:AK344" si="76">SUBTOTAL(9,F324:F343)</f>
        <v>520425.27760000003</v>
      </c>
      <c r="G344" s="108">
        <f t="shared" si="76"/>
        <v>88855.42591999998</v>
      </c>
      <c r="H344" s="108">
        <f t="shared" si="76"/>
        <v>431569.85167999996</v>
      </c>
      <c r="I344" s="108">
        <f t="shared" si="76"/>
        <v>1711.2744299999999</v>
      </c>
      <c r="J344" s="108">
        <f t="shared" si="76"/>
        <v>698.97123999999997</v>
      </c>
      <c r="K344" s="108">
        <f t="shared" si="76"/>
        <v>3355.2655</v>
      </c>
      <c r="L344" s="108">
        <f t="shared" si="76"/>
        <v>1370.46057</v>
      </c>
      <c r="M344" s="108">
        <f t="shared" si="76"/>
        <v>406.44271000000003</v>
      </c>
      <c r="N344" s="108">
        <f t="shared" si="76"/>
        <v>166.01181000000003</v>
      </c>
      <c r="O344" s="108">
        <f t="shared" si="76"/>
        <v>0</v>
      </c>
      <c r="P344" s="108">
        <f t="shared" si="76"/>
        <v>0</v>
      </c>
      <c r="Q344" s="108">
        <f t="shared" si="76"/>
        <v>0</v>
      </c>
      <c r="R344" s="108">
        <f t="shared" si="76"/>
        <v>0</v>
      </c>
      <c r="S344" s="108">
        <f t="shared" si="76"/>
        <v>44238.418389999999</v>
      </c>
      <c r="T344" s="108">
        <f t="shared" si="76"/>
        <v>1722.6241</v>
      </c>
      <c r="U344" s="108">
        <f t="shared" si="76"/>
        <v>17.400500000000001</v>
      </c>
      <c r="V344" s="108">
        <f t="shared" si="76"/>
        <v>0</v>
      </c>
      <c r="W344" s="108">
        <f t="shared" si="76"/>
        <v>0</v>
      </c>
      <c r="X344" s="108">
        <f t="shared" si="76"/>
        <v>819.31582000000003</v>
      </c>
      <c r="Y344" s="108">
        <f t="shared" si="76"/>
        <v>43.121879999999997</v>
      </c>
      <c r="Z344" s="108">
        <f t="shared" si="76"/>
        <v>0</v>
      </c>
      <c r="AA344" s="108">
        <f t="shared" si="76"/>
        <v>0</v>
      </c>
      <c r="AB344" s="108">
        <f t="shared" si="76"/>
        <v>0</v>
      </c>
      <c r="AC344" s="108">
        <f t="shared" si="76"/>
        <v>0</v>
      </c>
      <c r="AD344" s="108">
        <f t="shared" si="76"/>
        <v>28231.989630000004</v>
      </c>
      <c r="AE344" s="108">
        <f t="shared" si="76"/>
        <v>11531.376049999999</v>
      </c>
      <c r="AF344" s="108">
        <f t="shared" si="76"/>
        <v>214.91018</v>
      </c>
      <c r="AG344" s="108">
        <f t="shared" si="76"/>
        <v>87.78022</v>
      </c>
      <c r="AH344" s="108">
        <f t="shared" si="76"/>
        <v>51846.007689999999</v>
      </c>
      <c r="AI344" s="108">
        <f t="shared" si="76"/>
        <v>21176.538359999995</v>
      </c>
      <c r="AJ344" s="108">
        <f t="shared" si="76"/>
        <v>139801.48388000001</v>
      </c>
      <c r="AK344" s="108">
        <f t="shared" si="76"/>
        <v>0</v>
      </c>
      <c r="AL344" s="108">
        <f t="shared" ref="AL344:BQ344" si="77">SUBTOTAL(9,AL324:AL343)</f>
        <v>0</v>
      </c>
      <c r="AM344" s="108">
        <f t="shared" si="77"/>
        <v>0</v>
      </c>
      <c r="AN344" s="108">
        <f t="shared" si="77"/>
        <v>0</v>
      </c>
      <c r="AO344" s="108">
        <f t="shared" si="77"/>
        <v>0</v>
      </c>
      <c r="AP344" s="108">
        <f t="shared" si="77"/>
        <v>0</v>
      </c>
      <c r="AQ344" s="108">
        <f t="shared" si="77"/>
        <v>0</v>
      </c>
      <c r="AR344" s="108">
        <f t="shared" si="77"/>
        <v>0</v>
      </c>
      <c r="AS344" s="108">
        <f t="shared" si="77"/>
        <v>0</v>
      </c>
      <c r="AT344" s="108">
        <f t="shared" si="77"/>
        <v>0</v>
      </c>
      <c r="AU344" s="108">
        <f t="shared" si="77"/>
        <v>0</v>
      </c>
      <c r="AV344" s="108">
        <f t="shared" si="77"/>
        <v>0</v>
      </c>
      <c r="AW344" s="108">
        <f t="shared" si="77"/>
        <v>0</v>
      </c>
      <c r="AX344" s="108">
        <f t="shared" si="77"/>
        <v>0</v>
      </c>
      <c r="AY344" s="108">
        <f t="shared" si="77"/>
        <v>0</v>
      </c>
      <c r="AZ344" s="108">
        <f t="shared" si="77"/>
        <v>0</v>
      </c>
      <c r="BA344" s="108">
        <f t="shared" si="77"/>
        <v>0</v>
      </c>
      <c r="BB344" s="108">
        <f t="shared" si="77"/>
        <v>0</v>
      </c>
      <c r="BC344" s="108">
        <f t="shared" si="77"/>
        <v>0</v>
      </c>
      <c r="BD344" s="108">
        <f t="shared" si="77"/>
        <v>0</v>
      </c>
      <c r="BE344" s="108">
        <f t="shared" si="77"/>
        <v>0</v>
      </c>
      <c r="BF344" s="108">
        <f t="shared" si="77"/>
        <v>0</v>
      </c>
      <c r="BG344" s="108">
        <f t="shared" si="77"/>
        <v>0</v>
      </c>
      <c r="BH344" s="108">
        <f t="shared" si="77"/>
        <v>486.26972000000001</v>
      </c>
      <c r="BI344" s="108">
        <f t="shared" si="77"/>
        <v>194.51388</v>
      </c>
      <c r="BJ344" s="108">
        <f t="shared" si="77"/>
        <v>142.64036999999999</v>
      </c>
      <c r="BK344" s="108">
        <f t="shared" si="77"/>
        <v>899.20284000000004</v>
      </c>
      <c r="BL344" s="108">
        <f>SUBTOTAL(9,BL324:BL343)</f>
        <v>0</v>
      </c>
      <c r="BM344" s="108">
        <f>SUBTOTAL(9,BM324:BM343)</f>
        <v>0</v>
      </c>
      <c r="BN344" s="108">
        <f t="shared" si="77"/>
        <v>181379.76568000001</v>
      </c>
      <c r="BO344" s="108">
        <f t="shared" si="77"/>
        <v>1230.0978399999999</v>
      </c>
      <c r="BP344" s="108">
        <f t="shared" si="77"/>
        <v>0</v>
      </c>
      <c r="BQ344" s="108">
        <f t="shared" si="77"/>
        <v>5882.7891</v>
      </c>
      <c r="BR344" s="108">
        <f t="shared" ref="BR344:CG344" si="78">SUBTOTAL(9,BR324:BR343)</f>
        <v>2264.5776099999998</v>
      </c>
      <c r="BS344" s="108">
        <f t="shared" si="78"/>
        <v>0</v>
      </c>
      <c r="BT344" s="108">
        <f t="shared" si="78"/>
        <v>0</v>
      </c>
      <c r="BU344" s="108">
        <f t="shared" si="78"/>
        <v>0</v>
      </c>
      <c r="BV344" s="108">
        <f t="shared" si="78"/>
        <v>0</v>
      </c>
      <c r="BW344" s="108">
        <f t="shared" si="78"/>
        <v>61.326140000000002</v>
      </c>
      <c r="BX344" s="108">
        <f t="shared" si="78"/>
        <v>15.95147</v>
      </c>
      <c r="BY344" s="108">
        <f t="shared" si="78"/>
        <v>0</v>
      </c>
      <c r="BZ344" s="108">
        <f t="shared" si="78"/>
        <v>0</v>
      </c>
      <c r="CA344" s="108">
        <f t="shared" si="78"/>
        <v>0</v>
      </c>
      <c r="CB344" s="108">
        <f t="shared" si="78"/>
        <v>14643.674360000001</v>
      </c>
      <c r="CC344" s="108">
        <f t="shared" si="78"/>
        <v>0</v>
      </c>
      <c r="CD344" s="108">
        <f t="shared" si="78"/>
        <v>5785.0756300000003</v>
      </c>
      <c r="CE344" s="108">
        <f t="shared" si="78"/>
        <v>0</v>
      </c>
      <c r="CF344" s="108">
        <f t="shared" si="78"/>
        <v>0</v>
      </c>
      <c r="CG344" s="108">
        <f t="shared" si="78"/>
        <v>0</v>
      </c>
    </row>
    <row r="345" spans="1:85" ht="93" outlineLevel="1" x14ac:dyDescent="0.35">
      <c r="A345" s="92" t="s">
        <v>589</v>
      </c>
      <c r="B345" s="110" t="s">
        <v>600</v>
      </c>
      <c r="C345" s="55" t="s">
        <v>140</v>
      </c>
      <c r="D345" s="128">
        <v>241900940909</v>
      </c>
      <c r="E345" s="57" t="s">
        <v>65</v>
      </c>
      <c r="F345" s="86">
        <f t="shared" ref="F345:F358" si="79">G345+H345</f>
        <v>7000</v>
      </c>
      <c r="G345" s="59">
        <f t="shared" si="74"/>
        <v>4551.76296</v>
      </c>
      <c r="H345" s="60">
        <f t="shared" si="75"/>
        <v>2448.23704</v>
      </c>
      <c r="I345" s="61"/>
      <c r="J345" s="60"/>
      <c r="K345" s="69"/>
      <c r="L345" s="64"/>
      <c r="M345" s="63"/>
      <c r="N345" s="64"/>
      <c r="O345" s="69"/>
      <c r="P345" s="64"/>
      <c r="Q345" s="59"/>
      <c r="R345" s="60"/>
      <c r="S345" s="64"/>
      <c r="T345" s="59"/>
      <c r="U345" s="60"/>
      <c r="V345" s="59"/>
      <c r="W345" s="60"/>
      <c r="X345" s="59"/>
      <c r="Y345" s="60"/>
      <c r="Z345" s="69"/>
      <c r="AA345" s="66"/>
      <c r="AB345" s="63"/>
      <c r="AC345" s="64"/>
      <c r="AD345" s="69"/>
      <c r="AE345" s="64"/>
      <c r="AF345" s="69"/>
      <c r="AG345" s="64"/>
      <c r="AH345" s="59"/>
      <c r="AI345" s="60"/>
      <c r="AJ345" s="64"/>
      <c r="AK345" s="64"/>
      <c r="AL345" s="59"/>
      <c r="AM345" s="60"/>
      <c r="AN345" s="59"/>
      <c r="AO345" s="60"/>
      <c r="AP345" s="59">
        <f>4551762.96/1000</f>
        <v>4551.76296</v>
      </c>
      <c r="AQ345" s="60">
        <f>2448237.04/1000</f>
        <v>2448.23704</v>
      </c>
      <c r="AR345" s="69"/>
      <c r="AS345" s="64"/>
      <c r="AT345" s="60"/>
      <c r="AU345" s="64"/>
      <c r="AV345" s="64"/>
      <c r="AW345" s="64"/>
      <c r="AX345" s="64"/>
      <c r="AY345" s="64"/>
      <c r="AZ345" s="64"/>
      <c r="BA345" s="64"/>
      <c r="BB345" s="64"/>
      <c r="BC345" s="69"/>
      <c r="BD345" s="60"/>
      <c r="BE345" s="59"/>
      <c r="BF345" s="60"/>
      <c r="BG345" s="60"/>
      <c r="BH345" s="69"/>
      <c r="BI345" s="64"/>
      <c r="BJ345" s="64"/>
      <c r="BK345" s="64"/>
      <c r="BL345" s="69"/>
      <c r="BM345" s="64"/>
      <c r="BN345" s="64"/>
      <c r="BO345" s="64"/>
      <c r="BP345" s="64"/>
      <c r="BQ345" s="64"/>
      <c r="BR345" s="64"/>
      <c r="BS345" s="69"/>
      <c r="BT345" s="64"/>
      <c r="BU345" s="70"/>
      <c r="BV345" s="66"/>
      <c r="BW345" s="64"/>
      <c r="BX345" s="66"/>
      <c r="BY345" s="66"/>
      <c r="BZ345" s="64"/>
      <c r="CA345" s="64"/>
      <c r="CB345" s="60"/>
      <c r="CC345" s="60"/>
      <c r="CD345" s="64"/>
      <c r="CE345" s="64"/>
      <c r="CF345" s="69"/>
      <c r="CG345" s="64"/>
    </row>
    <row r="346" spans="1:85" ht="46.5" outlineLevel="1" x14ac:dyDescent="0.35">
      <c r="A346" s="92" t="s">
        <v>589</v>
      </c>
      <c r="B346" s="54" t="s">
        <v>590</v>
      </c>
      <c r="C346" s="55" t="s">
        <v>71</v>
      </c>
      <c r="D346" s="77" t="s">
        <v>591</v>
      </c>
      <c r="E346" s="57" t="s">
        <v>65</v>
      </c>
      <c r="F346" s="86">
        <f t="shared" si="79"/>
        <v>197.14000000000001</v>
      </c>
      <c r="G346" s="59">
        <f t="shared" si="74"/>
        <v>139.96940000000001</v>
      </c>
      <c r="H346" s="60">
        <f t="shared" si="75"/>
        <v>57.1706</v>
      </c>
      <c r="I346" s="61">
        <v>139.96940000000001</v>
      </c>
      <c r="J346" s="60">
        <v>57.1706</v>
      </c>
      <c r="K346" s="69"/>
      <c r="L346" s="64"/>
      <c r="M346" s="63"/>
      <c r="N346" s="64"/>
      <c r="O346" s="69"/>
      <c r="P346" s="64"/>
      <c r="Q346" s="59"/>
      <c r="R346" s="60"/>
      <c r="S346" s="64"/>
      <c r="T346" s="59"/>
      <c r="U346" s="60"/>
      <c r="V346" s="59"/>
      <c r="W346" s="60"/>
      <c r="X346" s="59"/>
      <c r="Y346" s="60"/>
      <c r="Z346" s="69"/>
      <c r="AA346" s="66"/>
      <c r="AB346" s="63"/>
      <c r="AC346" s="64"/>
      <c r="AD346" s="69"/>
      <c r="AE346" s="64"/>
      <c r="AF346" s="69"/>
      <c r="AG346" s="64"/>
      <c r="AH346" s="59"/>
      <c r="AI346" s="60"/>
      <c r="AJ346" s="64"/>
      <c r="AK346" s="64"/>
      <c r="AL346" s="59"/>
      <c r="AM346" s="60"/>
      <c r="AN346" s="59"/>
      <c r="AO346" s="60"/>
      <c r="AP346" s="59"/>
      <c r="AQ346" s="60"/>
      <c r="AR346" s="69"/>
      <c r="AS346" s="64"/>
      <c r="AT346" s="60"/>
      <c r="AU346" s="64"/>
      <c r="AV346" s="64"/>
      <c r="AW346" s="64"/>
      <c r="AX346" s="64"/>
      <c r="AY346" s="64"/>
      <c r="AZ346" s="64"/>
      <c r="BA346" s="64"/>
      <c r="BB346" s="64"/>
      <c r="BC346" s="69"/>
      <c r="BD346" s="60"/>
      <c r="BE346" s="59"/>
      <c r="BF346" s="60"/>
      <c r="BG346" s="60"/>
      <c r="BH346" s="69"/>
      <c r="BI346" s="64"/>
      <c r="BJ346" s="64"/>
      <c r="BK346" s="64"/>
      <c r="BL346" s="69"/>
      <c r="BM346" s="64"/>
      <c r="BN346" s="64"/>
      <c r="BO346" s="64"/>
      <c r="BP346" s="64"/>
      <c r="BQ346" s="64"/>
      <c r="BR346" s="64"/>
      <c r="BS346" s="69"/>
      <c r="BT346" s="64"/>
      <c r="BU346" s="70"/>
      <c r="BV346" s="66"/>
      <c r="BW346" s="64"/>
      <c r="BX346" s="66"/>
      <c r="BY346" s="66"/>
      <c r="BZ346" s="64"/>
      <c r="CA346" s="64"/>
      <c r="CB346" s="60"/>
      <c r="CC346" s="60"/>
      <c r="CD346" s="64"/>
      <c r="CE346" s="64"/>
      <c r="CF346" s="69"/>
      <c r="CG346" s="64"/>
    </row>
    <row r="347" spans="1:85" ht="46.5" outlineLevel="1" x14ac:dyDescent="0.35">
      <c r="A347" s="92" t="s">
        <v>589</v>
      </c>
      <c r="B347" s="54" t="s">
        <v>592</v>
      </c>
      <c r="C347" s="55" t="s">
        <v>71</v>
      </c>
      <c r="D347" s="77" t="s">
        <v>593</v>
      </c>
      <c r="E347" s="57" t="s">
        <v>65</v>
      </c>
      <c r="F347" s="86">
        <f t="shared" si="79"/>
        <v>4399.5020000000004</v>
      </c>
      <c r="G347" s="59">
        <f t="shared" si="74"/>
        <v>1095.8087</v>
      </c>
      <c r="H347" s="60">
        <f t="shared" si="75"/>
        <v>3303.6932999999999</v>
      </c>
      <c r="I347" s="61">
        <v>210.51398</v>
      </c>
      <c r="J347" s="60">
        <v>85.984579999999994</v>
      </c>
      <c r="K347" s="69">
        <v>648.4135</v>
      </c>
      <c r="L347" s="64">
        <v>264.84494999999998</v>
      </c>
      <c r="M347" s="63"/>
      <c r="N347" s="64"/>
      <c r="O347" s="69"/>
      <c r="P347" s="64"/>
      <c r="Q347" s="59"/>
      <c r="R347" s="60"/>
      <c r="S347" s="64">
        <v>1054.8323499999999</v>
      </c>
      <c r="T347" s="59">
        <v>236.88122000000001</v>
      </c>
      <c r="U347" s="60">
        <v>2.3927800000000001</v>
      </c>
      <c r="V347" s="59"/>
      <c r="W347" s="60"/>
      <c r="X347" s="59"/>
      <c r="Y347" s="60"/>
      <c r="Z347" s="69"/>
      <c r="AA347" s="66"/>
      <c r="AB347" s="63"/>
      <c r="AC347" s="64"/>
      <c r="AD347" s="69"/>
      <c r="AE347" s="64"/>
      <c r="AF347" s="69"/>
      <c r="AG347" s="64"/>
      <c r="AH347" s="59"/>
      <c r="AI347" s="60"/>
      <c r="AJ347" s="64"/>
      <c r="AK347" s="64"/>
      <c r="AL347" s="59"/>
      <c r="AM347" s="60"/>
      <c r="AN347" s="59"/>
      <c r="AO347" s="60"/>
      <c r="AP347" s="59"/>
      <c r="AQ347" s="60"/>
      <c r="AR347" s="69"/>
      <c r="AS347" s="64"/>
      <c r="AT347" s="60"/>
      <c r="AU347" s="64"/>
      <c r="AV347" s="64"/>
      <c r="AW347" s="64"/>
      <c r="AX347" s="64"/>
      <c r="AY347" s="64"/>
      <c r="AZ347" s="64"/>
      <c r="BA347" s="64"/>
      <c r="BB347" s="64"/>
      <c r="BC347" s="69"/>
      <c r="BD347" s="60"/>
      <c r="BE347" s="59"/>
      <c r="BF347" s="60"/>
      <c r="BG347" s="60"/>
      <c r="BH347" s="69"/>
      <c r="BI347" s="64"/>
      <c r="BJ347" s="64"/>
      <c r="BK347" s="64"/>
      <c r="BL347" s="69"/>
      <c r="BM347" s="64"/>
      <c r="BN347" s="64"/>
      <c r="BO347" s="64"/>
      <c r="BP347" s="64"/>
      <c r="BQ347" s="60">
        <v>1895.6386399999999</v>
      </c>
      <c r="BR347" s="64"/>
      <c r="BS347" s="69"/>
      <c r="BT347" s="64"/>
      <c r="BU347" s="70"/>
      <c r="BV347" s="66"/>
      <c r="BW347" s="64"/>
      <c r="BX347" s="66"/>
      <c r="BY347" s="66"/>
      <c r="BZ347" s="64"/>
      <c r="CA347" s="64"/>
      <c r="CB347" s="60"/>
      <c r="CC347" s="60"/>
      <c r="CD347" s="64"/>
      <c r="CE347" s="64"/>
      <c r="CF347" s="69"/>
      <c r="CG347" s="64"/>
    </row>
    <row r="348" spans="1:85" ht="46.5" outlineLevel="1" x14ac:dyDescent="0.35">
      <c r="A348" s="92" t="s">
        <v>589</v>
      </c>
      <c r="B348" s="54" t="s">
        <v>594</v>
      </c>
      <c r="C348" s="55" t="s">
        <v>71</v>
      </c>
      <c r="D348" s="77" t="s">
        <v>595</v>
      </c>
      <c r="E348" s="57" t="s">
        <v>65</v>
      </c>
      <c r="F348" s="86">
        <f t="shared" si="79"/>
        <v>243.77520000000001</v>
      </c>
      <c r="G348" s="59">
        <f t="shared" si="74"/>
        <v>51.486930000000001</v>
      </c>
      <c r="H348" s="60">
        <f t="shared" si="75"/>
        <v>192.28827000000001</v>
      </c>
      <c r="I348" s="61"/>
      <c r="J348" s="60"/>
      <c r="K348" s="69">
        <v>51.486930000000001</v>
      </c>
      <c r="L348" s="64">
        <v>21.029869999999999</v>
      </c>
      <c r="M348" s="63"/>
      <c r="N348" s="64"/>
      <c r="O348" s="69"/>
      <c r="P348" s="64"/>
      <c r="Q348" s="59"/>
      <c r="R348" s="60"/>
      <c r="S348" s="64">
        <v>83.758399999999995</v>
      </c>
      <c r="T348" s="59"/>
      <c r="U348" s="60"/>
      <c r="V348" s="59"/>
      <c r="W348" s="60"/>
      <c r="X348" s="59"/>
      <c r="Y348" s="60"/>
      <c r="Z348" s="69"/>
      <c r="AA348" s="66"/>
      <c r="AB348" s="63"/>
      <c r="AC348" s="64"/>
      <c r="AD348" s="69"/>
      <c r="AE348" s="64"/>
      <c r="AF348" s="69"/>
      <c r="AG348" s="64"/>
      <c r="AH348" s="59"/>
      <c r="AI348" s="60"/>
      <c r="AJ348" s="64"/>
      <c r="AK348" s="64"/>
      <c r="AL348" s="59"/>
      <c r="AM348" s="60"/>
      <c r="AN348" s="59"/>
      <c r="AO348" s="60"/>
      <c r="AP348" s="59"/>
      <c r="AQ348" s="60"/>
      <c r="AR348" s="69"/>
      <c r="AS348" s="64"/>
      <c r="AT348" s="60"/>
      <c r="AU348" s="64"/>
      <c r="AV348" s="64"/>
      <c r="AW348" s="64"/>
      <c r="AX348" s="64"/>
      <c r="AY348" s="64"/>
      <c r="AZ348" s="64"/>
      <c r="BA348" s="64"/>
      <c r="BB348" s="64"/>
      <c r="BC348" s="69"/>
      <c r="BD348" s="60"/>
      <c r="BE348" s="59"/>
      <c r="BF348" s="60"/>
      <c r="BG348" s="60"/>
      <c r="BH348" s="69"/>
      <c r="BI348" s="64"/>
      <c r="BJ348" s="64"/>
      <c r="BK348" s="64"/>
      <c r="BL348" s="69"/>
      <c r="BM348" s="64"/>
      <c r="BN348" s="64"/>
      <c r="BO348" s="64">
        <v>87.5</v>
      </c>
      <c r="BP348" s="64"/>
      <c r="BQ348" s="64"/>
      <c r="BR348" s="64"/>
      <c r="BS348" s="69"/>
      <c r="BT348" s="64"/>
      <c r="BU348" s="70"/>
      <c r="BV348" s="66"/>
      <c r="BW348" s="64"/>
      <c r="BX348" s="66"/>
      <c r="BY348" s="66"/>
      <c r="BZ348" s="64"/>
      <c r="CA348" s="64"/>
      <c r="CB348" s="60"/>
      <c r="CC348" s="60"/>
      <c r="CD348" s="64"/>
      <c r="CE348" s="64"/>
      <c r="CF348" s="69"/>
      <c r="CG348" s="64"/>
    </row>
    <row r="349" spans="1:85" ht="46.5" outlineLevel="1" x14ac:dyDescent="0.35">
      <c r="A349" s="123" t="s">
        <v>589</v>
      </c>
      <c r="B349" s="124" t="s">
        <v>596</v>
      </c>
      <c r="C349" s="125" t="s">
        <v>71</v>
      </c>
      <c r="D349" s="77" t="s">
        <v>597</v>
      </c>
      <c r="E349" s="57" t="s">
        <v>65</v>
      </c>
      <c r="F349" s="86">
        <f t="shared" si="79"/>
        <v>378.03860000000003</v>
      </c>
      <c r="G349" s="59">
        <f t="shared" si="74"/>
        <v>115.84559</v>
      </c>
      <c r="H349" s="60">
        <f t="shared" si="75"/>
        <v>262.19301000000002</v>
      </c>
      <c r="I349" s="61"/>
      <c r="J349" s="60"/>
      <c r="K349" s="69">
        <v>115.84559</v>
      </c>
      <c r="L349" s="64">
        <v>47.317210000000003</v>
      </c>
      <c r="M349" s="63"/>
      <c r="N349" s="64"/>
      <c r="O349" s="69"/>
      <c r="P349" s="64"/>
      <c r="Q349" s="59"/>
      <c r="R349" s="60"/>
      <c r="S349" s="64">
        <v>214.8758</v>
      </c>
      <c r="T349" s="59"/>
      <c r="U349" s="60"/>
      <c r="V349" s="59"/>
      <c r="W349" s="60"/>
      <c r="X349" s="59"/>
      <c r="Y349" s="60"/>
      <c r="Z349" s="69"/>
      <c r="AA349" s="66"/>
      <c r="AB349" s="63"/>
      <c r="AC349" s="64"/>
      <c r="AD349" s="69"/>
      <c r="AE349" s="64"/>
      <c r="AF349" s="69"/>
      <c r="AG349" s="64"/>
      <c r="AH349" s="59"/>
      <c r="AI349" s="60"/>
      <c r="AJ349" s="64"/>
      <c r="AK349" s="64"/>
      <c r="AL349" s="59"/>
      <c r="AM349" s="60"/>
      <c r="AN349" s="59"/>
      <c r="AO349" s="60"/>
      <c r="AP349" s="59"/>
      <c r="AQ349" s="60"/>
      <c r="AR349" s="69"/>
      <c r="AS349" s="64"/>
      <c r="AT349" s="60"/>
      <c r="AU349" s="64"/>
      <c r="AV349" s="64"/>
      <c r="AW349" s="64"/>
      <c r="AX349" s="64"/>
      <c r="AY349" s="64"/>
      <c r="AZ349" s="64"/>
      <c r="BA349" s="64"/>
      <c r="BB349" s="64"/>
      <c r="BC349" s="69"/>
      <c r="BD349" s="60"/>
      <c r="BE349" s="59"/>
      <c r="BF349" s="60"/>
      <c r="BG349" s="60"/>
      <c r="BH349" s="69"/>
      <c r="BI349" s="64"/>
      <c r="BJ349" s="64"/>
      <c r="BK349" s="64"/>
      <c r="BL349" s="69"/>
      <c r="BM349" s="64"/>
      <c r="BN349" s="64"/>
      <c r="BO349" s="64"/>
      <c r="BP349" s="64"/>
      <c r="BQ349" s="64"/>
      <c r="BR349" s="64"/>
      <c r="BS349" s="69"/>
      <c r="BT349" s="64"/>
      <c r="BU349" s="70"/>
      <c r="BV349" s="66"/>
      <c r="BW349" s="64"/>
      <c r="BX349" s="66"/>
      <c r="BY349" s="66"/>
      <c r="BZ349" s="64"/>
      <c r="CA349" s="64"/>
      <c r="CB349" s="60"/>
      <c r="CC349" s="60"/>
      <c r="CD349" s="64"/>
      <c r="CE349" s="64"/>
      <c r="CF349" s="69"/>
      <c r="CG349" s="64"/>
    </row>
    <row r="350" spans="1:85" ht="46.5" outlineLevel="1" x14ac:dyDescent="0.35">
      <c r="A350" s="92" t="s">
        <v>589</v>
      </c>
      <c r="B350" s="126" t="s">
        <v>598</v>
      </c>
      <c r="C350" s="55" t="s">
        <v>71</v>
      </c>
      <c r="D350" s="77">
        <v>241900434268</v>
      </c>
      <c r="E350" s="57" t="s">
        <v>65</v>
      </c>
      <c r="F350" s="86">
        <f t="shared" si="79"/>
        <v>374.625</v>
      </c>
      <c r="G350" s="59">
        <f t="shared" si="74"/>
        <v>0</v>
      </c>
      <c r="H350" s="60">
        <f t="shared" si="75"/>
        <v>374.625</v>
      </c>
      <c r="I350" s="61"/>
      <c r="J350" s="60"/>
      <c r="K350" s="69"/>
      <c r="L350" s="64"/>
      <c r="M350" s="63"/>
      <c r="N350" s="64"/>
      <c r="O350" s="69"/>
      <c r="P350" s="64"/>
      <c r="Q350" s="59"/>
      <c r="R350" s="60"/>
      <c r="S350" s="64">
        <v>374.625</v>
      </c>
      <c r="T350" s="59"/>
      <c r="U350" s="60"/>
      <c r="V350" s="59"/>
      <c r="W350" s="60"/>
      <c r="X350" s="59"/>
      <c r="Y350" s="60"/>
      <c r="Z350" s="69"/>
      <c r="AA350" s="66"/>
      <c r="AB350" s="63"/>
      <c r="AC350" s="64"/>
      <c r="AD350" s="69"/>
      <c r="AE350" s="64"/>
      <c r="AF350" s="69"/>
      <c r="AG350" s="64"/>
      <c r="AH350" s="59"/>
      <c r="AI350" s="60"/>
      <c r="AJ350" s="64"/>
      <c r="AK350" s="64"/>
      <c r="AL350" s="59"/>
      <c r="AM350" s="60"/>
      <c r="AN350" s="59"/>
      <c r="AO350" s="60"/>
      <c r="AP350" s="59"/>
      <c r="AQ350" s="60"/>
      <c r="AR350" s="69"/>
      <c r="AS350" s="64"/>
      <c r="AT350" s="60"/>
      <c r="AU350" s="64"/>
      <c r="AV350" s="64"/>
      <c r="AW350" s="64"/>
      <c r="AX350" s="64"/>
      <c r="AY350" s="64"/>
      <c r="AZ350" s="64"/>
      <c r="BA350" s="64"/>
      <c r="BB350" s="64"/>
      <c r="BC350" s="69"/>
      <c r="BD350" s="60"/>
      <c r="BE350" s="59"/>
      <c r="BF350" s="60"/>
      <c r="BG350" s="60"/>
      <c r="BH350" s="69"/>
      <c r="BI350" s="64"/>
      <c r="BJ350" s="64"/>
      <c r="BK350" s="64"/>
      <c r="BL350" s="69"/>
      <c r="BM350" s="64"/>
      <c r="BN350" s="64"/>
      <c r="BO350" s="64"/>
      <c r="BP350" s="64"/>
      <c r="BQ350" s="64"/>
      <c r="BR350" s="64"/>
      <c r="BS350" s="69"/>
      <c r="BT350" s="64"/>
      <c r="BU350" s="70"/>
      <c r="BV350" s="66"/>
      <c r="BW350" s="64"/>
      <c r="BX350" s="66"/>
      <c r="BY350" s="66"/>
      <c r="BZ350" s="64"/>
      <c r="CA350" s="64"/>
      <c r="CB350" s="60"/>
      <c r="CC350" s="60"/>
      <c r="CD350" s="64"/>
      <c r="CE350" s="64"/>
      <c r="CF350" s="69"/>
      <c r="CG350" s="64"/>
    </row>
    <row r="351" spans="1:85" ht="46.5" outlineLevel="1" x14ac:dyDescent="0.35">
      <c r="A351" s="92" t="s">
        <v>589</v>
      </c>
      <c r="B351" s="127" t="s">
        <v>599</v>
      </c>
      <c r="C351" s="55" t="s">
        <v>71</v>
      </c>
      <c r="D351" s="77">
        <v>241901705834</v>
      </c>
      <c r="E351" s="57" t="s">
        <v>65</v>
      </c>
      <c r="F351" s="86">
        <f t="shared" si="79"/>
        <v>365.05732</v>
      </c>
      <c r="G351" s="59">
        <f t="shared" si="74"/>
        <v>0</v>
      </c>
      <c r="H351" s="60">
        <f t="shared" si="75"/>
        <v>365.05732</v>
      </c>
      <c r="I351" s="61"/>
      <c r="J351" s="60"/>
      <c r="K351" s="69"/>
      <c r="L351" s="64"/>
      <c r="M351" s="63"/>
      <c r="N351" s="64"/>
      <c r="O351" s="69"/>
      <c r="P351" s="64"/>
      <c r="Q351" s="59"/>
      <c r="R351" s="60"/>
      <c r="S351" s="64"/>
      <c r="T351" s="59"/>
      <c r="U351" s="60"/>
      <c r="V351" s="59"/>
      <c r="W351" s="60"/>
      <c r="X351" s="59"/>
      <c r="Y351" s="60"/>
      <c r="Z351" s="69"/>
      <c r="AA351" s="66"/>
      <c r="AB351" s="63"/>
      <c r="AC351" s="64"/>
      <c r="AD351" s="69"/>
      <c r="AE351" s="64"/>
      <c r="AF351" s="69"/>
      <c r="AG351" s="64"/>
      <c r="AH351" s="59"/>
      <c r="AI351" s="60"/>
      <c r="AJ351" s="64"/>
      <c r="AK351" s="64"/>
      <c r="AL351" s="59"/>
      <c r="AM351" s="60"/>
      <c r="AN351" s="59"/>
      <c r="AO351" s="60"/>
      <c r="AP351" s="59"/>
      <c r="AQ351" s="60"/>
      <c r="AR351" s="69"/>
      <c r="AS351" s="64"/>
      <c r="AT351" s="60"/>
      <c r="AU351" s="64"/>
      <c r="AV351" s="64"/>
      <c r="AW351" s="64"/>
      <c r="AX351" s="64"/>
      <c r="AY351" s="64"/>
      <c r="AZ351" s="64"/>
      <c r="BA351" s="64"/>
      <c r="BB351" s="64"/>
      <c r="BC351" s="69"/>
      <c r="BD351" s="60"/>
      <c r="BE351" s="59"/>
      <c r="BF351" s="60"/>
      <c r="BG351" s="60"/>
      <c r="BH351" s="69"/>
      <c r="BI351" s="64"/>
      <c r="BJ351" s="64"/>
      <c r="BK351" s="64"/>
      <c r="BL351" s="69"/>
      <c r="BM351" s="64"/>
      <c r="BN351" s="64"/>
      <c r="BO351" s="64"/>
      <c r="BP351" s="64"/>
      <c r="BQ351" s="64"/>
      <c r="BR351" s="64"/>
      <c r="BS351" s="69"/>
      <c r="BT351" s="64"/>
      <c r="BU351" s="70"/>
      <c r="BV351" s="66"/>
      <c r="BW351" s="64"/>
      <c r="BX351" s="66"/>
      <c r="BY351" s="66"/>
      <c r="BZ351" s="64"/>
      <c r="CA351" s="64"/>
      <c r="CB351" s="60"/>
      <c r="CC351" s="60"/>
      <c r="CD351" s="64">
        <v>365.05732</v>
      </c>
      <c r="CE351" s="64"/>
      <c r="CF351" s="69"/>
      <c r="CG351" s="64"/>
    </row>
    <row r="352" spans="1:85" ht="46.5" outlineLevel="1" x14ac:dyDescent="0.35">
      <c r="A352" s="92" t="s">
        <v>589</v>
      </c>
      <c r="B352" s="54" t="s">
        <v>601</v>
      </c>
      <c r="C352" s="55" t="s">
        <v>71</v>
      </c>
      <c r="D352" s="77">
        <v>245502958164</v>
      </c>
      <c r="E352" s="57" t="s">
        <v>65</v>
      </c>
      <c r="F352" s="86">
        <f t="shared" si="79"/>
        <v>54.461100000000002</v>
      </c>
      <c r="G352" s="59">
        <f t="shared" si="74"/>
        <v>22.52553</v>
      </c>
      <c r="H352" s="60">
        <f t="shared" si="75"/>
        <v>31.935569999999998</v>
      </c>
      <c r="I352" s="61"/>
      <c r="J352" s="60"/>
      <c r="K352" s="69">
        <v>22.52553</v>
      </c>
      <c r="L352" s="64">
        <v>9.2005700000000008</v>
      </c>
      <c r="M352" s="63"/>
      <c r="N352" s="64"/>
      <c r="O352" s="69"/>
      <c r="P352" s="64"/>
      <c r="Q352" s="59"/>
      <c r="R352" s="60"/>
      <c r="S352" s="64">
        <v>22.734999999999999</v>
      </c>
      <c r="T352" s="59"/>
      <c r="U352" s="60"/>
      <c r="V352" s="59"/>
      <c r="W352" s="60"/>
      <c r="X352" s="59"/>
      <c r="Y352" s="60"/>
      <c r="Z352" s="69"/>
      <c r="AA352" s="66"/>
      <c r="AB352" s="63"/>
      <c r="AC352" s="64"/>
      <c r="AD352" s="69"/>
      <c r="AE352" s="64"/>
      <c r="AF352" s="69"/>
      <c r="AG352" s="64"/>
      <c r="AH352" s="59"/>
      <c r="AI352" s="60"/>
      <c r="AJ352" s="64"/>
      <c r="AK352" s="64"/>
      <c r="AL352" s="59"/>
      <c r="AM352" s="60"/>
      <c r="AN352" s="59"/>
      <c r="AO352" s="60"/>
      <c r="AP352" s="59"/>
      <c r="AQ352" s="60"/>
      <c r="AR352" s="69"/>
      <c r="AS352" s="64"/>
      <c r="AT352" s="60"/>
      <c r="AU352" s="64"/>
      <c r="AV352" s="64"/>
      <c r="AW352" s="64"/>
      <c r="AX352" s="64"/>
      <c r="AY352" s="64"/>
      <c r="AZ352" s="64"/>
      <c r="BA352" s="64"/>
      <c r="BB352" s="64"/>
      <c r="BC352" s="69"/>
      <c r="BD352" s="60"/>
      <c r="BE352" s="59"/>
      <c r="BF352" s="60"/>
      <c r="BG352" s="60"/>
      <c r="BH352" s="69"/>
      <c r="BI352" s="64"/>
      <c r="BJ352" s="64"/>
      <c r="BK352" s="64"/>
      <c r="BL352" s="69"/>
      <c r="BM352" s="64"/>
      <c r="BN352" s="64"/>
      <c r="BO352" s="64"/>
      <c r="BP352" s="64"/>
      <c r="BQ352" s="64"/>
      <c r="BR352" s="64"/>
      <c r="BS352" s="69"/>
      <c r="BT352" s="64"/>
      <c r="BU352" s="70"/>
      <c r="BV352" s="66"/>
      <c r="BW352" s="64"/>
      <c r="BX352" s="66"/>
      <c r="BY352" s="66"/>
      <c r="BZ352" s="64"/>
      <c r="CA352" s="64"/>
      <c r="CB352" s="60"/>
      <c r="CC352" s="60"/>
      <c r="CD352" s="64"/>
      <c r="CE352" s="64"/>
      <c r="CF352" s="69"/>
      <c r="CG352" s="64"/>
    </row>
    <row r="353" spans="1:85" outlineLevel="1" x14ac:dyDescent="0.35">
      <c r="A353" s="92" t="s">
        <v>589</v>
      </c>
      <c r="B353" s="88" t="s">
        <v>602</v>
      </c>
      <c r="C353" s="55" t="s">
        <v>104</v>
      </c>
      <c r="D353" s="55" t="s">
        <v>603</v>
      </c>
      <c r="E353" s="57" t="s">
        <v>65</v>
      </c>
      <c r="F353" s="86">
        <f t="shared" si="79"/>
        <v>9564.4817999999996</v>
      </c>
      <c r="G353" s="59">
        <f t="shared" si="74"/>
        <v>0</v>
      </c>
      <c r="H353" s="60">
        <f t="shared" si="75"/>
        <v>9564.4817999999996</v>
      </c>
      <c r="I353" s="61"/>
      <c r="J353" s="60"/>
      <c r="K353" s="69"/>
      <c r="L353" s="64"/>
      <c r="M353" s="63"/>
      <c r="N353" s="64"/>
      <c r="O353" s="69"/>
      <c r="P353" s="64"/>
      <c r="Q353" s="59"/>
      <c r="R353" s="60"/>
      <c r="S353" s="64"/>
      <c r="T353" s="59"/>
      <c r="U353" s="60"/>
      <c r="V353" s="59"/>
      <c r="W353" s="60"/>
      <c r="X353" s="59"/>
      <c r="Y353" s="60"/>
      <c r="Z353" s="69"/>
      <c r="AA353" s="66"/>
      <c r="AB353" s="63"/>
      <c r="AC353" s="64"/>
      <c r="AD353" s="69"/>
      <c r="AE353" s="64"/>
      <c r="AF353" s="69"/>
      <c r="AG353" s="64"/>
      <c r="AH353" s="59"/>
      <c r="AI353" s="60"/>
      <c r="AJ353" s="64"/>
      <c r="AK353" s="64"/>
      <c r="AL353" s="59"/>
      <c r="AM353" s="60"/>
      <c r="AN353" s="59"/>
      <c r="AO353" s="60"/>
      <c r="AP353" s="59"/>
      <c r="AQ353" s="60"/>
      <c r="AR353" s="69"/>
      <c r="AS353" s="64"/>
      <c r="AT353" s="60"/>
      <c r="AU353" s="64"/>
      <c r="AV353" s="64"/>
      <c r="AW353" s="64">
        <v>9564.4817999999996</v>
      </c>
      <c r="AX353" s="64"/>
      <c r="AY353" s="64"/>
      <c r="AZ353" s="64"/>
      <c r="BA353" s="64"/>
      <c r="BB353" s="64"/>
      <c r="BC353" s="69"/>
      <c r="BD353" s="60"/>
      <c r="BE353" s="59"/>
      <c r="BF353" s="60"/>
      <c r="BG353" s="60"/>
      <c r="BH353" s="69"/>
      <c r="BI353" s="64"/>
      <c r="BJ353" s="64"/>
      <c r="BK353" s="64"/>
      <c r="BL353" s="69"/>
      <c r="BM353" s="64"/>
      <c r="BN353" s="64"/>
      <c r="BO353" s="64"/>
      <c r="BP353" s="64"/>
      <c r="BQ353" s="64"/>
      <c r="BR353" s="64"/>
      <c r="BS353" s="69"/>
      <c r="BT353" s="64"/>
      <c r="BU353" s="70"/>
      <c r="BV353" s="66"/>
      <c r="BW353" s="64"/>
      <c r="BX353" s="66"/>
      <c r="BY353" s="66"/>
      <c r="BZ353" s="64"/>
      <c r="CA353" s="64"/>
      <c r="CB353" s="60"/>
      <c r="CC353" s="60"/>
      <c r="CD353" s="64"/>
      <c r="CE353" s="64"/>
      <c r="CF353" s="69"/>
      <c r="CG353" s="64"/>
    </row>
    <row r="354" spans="1:85" outlineLevel="1" x14ac:dyDescent="0.35">
      <c r="A354" s="92" t="s">
        <v>589</v>
      </c>
      <c r="B354" s="54" t="s">
        <v>607</v>
      </c>
      <c r="C354" s="55" t="s">
        <v>104</v>
      </c>
      <c r="D354" s="77">
        <v>2419005762</v>
      </c>
      <c r="E354" s="57" t="s">
        <v>65</v>
      </c>
      <c r="F354" s="86">
        <f t="shared" si="79"/>
        <v>6904.6109999999999</v>
      </c>
      <c r="G354" s="59">
        <f t="shared" si="74"/>
        <v>0</v>
      </c>
      <c r="H354" s="60">
        <f t="shared" si="75"/>
        <v>6904.6109999999999</v>
      </c>
      <c r="I354" s="61"/>
      <c r="J354" s="60"/>
      <c r="K354" s="69"/>
      <c r="L354" s="64"/>
      <c r="M354" s="63"/>
      <c r="N354" s="64"/>
      <c r="O354" s="69"/>
      <c r="P354" s="64"/>
      <c r="Q354" s="59"/>
      <c r="R354" s="60"/>
      <c r="S354" s="64"/>
      <c r="T354" s="59"/>
      <c r="U354" s="60"/>
      <c r="V354" s="59"/>
      <c r="W354" s="60"/>
      <c r="X354" s="59"/>
      <c r="Y354" s="60"/>
      <c r="Z354" s="69"/>
      <c r="AA354" s="66"/>
      <c r="AB354" s="63"/>
      <c r="AC354" s="64"/>
      <c r="AD354" s="69"/>
      <c r="AE354" s="64"/>
      <c r="AF354" s="69"/>
      <c r="AG354" s="64"/>
      <c r="AH354" s="59"/>
      <c r="AI354" s="60"/>
      <c r="AJ354" s="64"/>
      <c r="AK354" s="64"/>
      <c r="AL354" s="59"/>
      <c r="AM354" s="60"/>
      <c r="AN354" s="59"/>
      <c r="AO354" s="60"/>
      <c r="AP354" s="59"/>
      <c r="AQ354" s="60"/>
      <c r="AR354" s="69"/>
      <c r="AS354" s="64"/>
      <c r="AT354" s="60"/>
      <c r="AU354" s="64"/>
      <c r="AV354" s="64"/>
      <c r="AW354" s="64">
        <v>6904.6109999999999</v>
      </c>
      <c r="AX354" s="64"/>
      <c r="AY354" s="64"/>
      <c r="AZ354" s="64"/>
      <c r="BA354" s="64"/>
      <c r="BB354" s="64"/>
      <c r="BC354" s="69"/>
      <c r="BD354" s="60"/>
      <c r="BE354" s="59"/>
      <c r="BF354" s="60"/>
      <c r="BG354" s="60"/>
      <c r="BH354" s="69"/>
      <c r="BI354" s="64"/>
      <c r="BJ354" s="64"/>
      <c r="BK354" s="64"/>
      <c r="BL354" s="69"/>
      <c r="BM354" s="64"/>
      <c r="BN354" s="64"/>
      <c r="BO354" s="64"/>
      <c r="BP354" s="64"/>
      <c r="BQ354" s="64"/>
      <c r="BR354" s="64"/>
      <c r="BS354" s="69"/>
      <c r="BT354" s="64"/>
      <c r="BU354" s="70"/>
      <c r="BV354" s="66"/>
      <c r="BW354" s="64"/>
      <c r="BX354" s="66"/>
      <c r="BY354" s="66"/>
      <c r="BZ354" s="64"/>
      <c r="CA354" s="64"/>
      <c r="CB354" s="60"/>
      <c r="CC354" s="60"/>
      <c r="CD354" s="64"/>
      <c r="CE354" s="64"/>
      <c r="CF354" s="69"/>
      <c r="CG354" s="64"/>
    </row>
    <row r="355" spans="1:85" outlineLevel="1" x14ac:dyDescent="0.35">
      <c r="A355" s="92" t="s">
        <v>589</v>
      </c>
      <c r="B355" s="110" t="s">
        <v>604</v>
      </c>
      <c r="C355" s="55" t="s">
        <v>104</v>
      </c>
      <c r="D355" s="77">
        <v>2419005579</v>
      </c>
      <c r="E355" s="57" t="s">
        <v>65</v>
      </c>
      <c r="F355" s="86">
        <f t="shared" si="79"/>
        <v>3076.5387000000001</v>
      </c>
      <c r="G355" s="59">
        <f t="shared" si="74"/>
        <v>0</v>
      </c>
      <c r="H355" s="60">
        <f t="shared" si="75"/>
        <v>3076.5387000000001</v>
      </c>
      <c r="I355" s="61"/>
      <c r="J355" s="60"/>
      <c r="K355" s="69"/>
      <c r="L355" s="64"/>
      <c r="M355" s="63"/>
      <c r="N355" s="64"/>
      <c r="O355" s="69"/>
      <c r="P355" s="64"/>
      <c r="Q355" s="59"/>
      <c r="R355" s="60"/>
      <c r="S355" s="64"/>
      <c r="T355" s="59"/>
      <c r="U355" s="60"/>
      <c r="V355" s="59"/>
      <c r="W355" s="60"/>
      <c r="X355" s="59"/>
      <c r="Y355" s="60"/>
      <c r="Z355" s="69"/>
      <c r="AA355" s="66"/>
      <c r="AB355" s="63"/>
      <c r="AC355" s="64"/>
      <c r="AD355" s="69"/>
      <c r="AE355" s="64"/>
      <c r="AF355" s="69"/>
      <c r="AG355" s="64"/>
      <c r="AH355" s="59"/>
      <c r="AI355" s="60"/>
      <c r="AJ355" s="64"/>
      <c r="AK355" s="64"/>
      <c r="AL355" s="59"/>
      <c r="AM355" s="60"/>
      <c r="AN355" s="59"/>
      <c r="AO355" s="60"/>
      <c r="AP355" s="59"/>
      <c r="AQ355" s="60"/>
      <c r="AR355" s="69"/>
      <c r="AS355" s="64"/>
      <c r="AT355" s="60"/>
      <c r="AU355" s="64"/>
      <c r="AV355" s="64"/>
      <c r="AW355" s="64">
        <v>3076.5387000000001</v>
      </c>
      <c r="AX355" s="64"/>
      <c r="AY355" s="64"/>
      <c r="AZ355" s="64"/>
      <c r="BA355" s="64"/>
      <c r="BB355" s="64"/>
      <c r="BC355" s="69"/>
      <c r="BD355" s="60"/>
      <c r="BE355" s="59"/>
      <c r="BF355" s="60"/>
      <c r="BG355" s="60"/>
      <c r="BH355" s="69"/>
      <c r="BI355" s="64"/>
      <c r="BJ355" s="64"/>
      <c r="BK355" s="64"/>
      <c r="BL355" s="69"/>
      <c r="BM355" s="64"/>
      <c r="BN355" s="64"/>
      <c r="BO355" s="64"/>
      <c r="BP355" s="64"/>
      <c r="BQ355" s="64"/>
      <c r="BR355" s="64"/>
      <c r="BS355" s="69"/>
      <c r="BT355" s="64"/>
      <c r="BU355" s="70"/>
      <c r="BV355" s="66"/>
      <c r="BW355" s="64"/>
      <c r="BX355" s="66"/>
      <c r="BY355" s="66"/>
      <c r="BZ355" s="64"/>
      <c r="CA355" s="64"/>
      <c r="CB355" s="60"/>
      <c r="CC355" s="60"/>
      <c r="CD355" s="64"/>
      <c r="CE355" s="64"/>
      <c r="CF355" s="69"/>
      <c r="CG355" s="64"/>
    </row>
    <row r="356" spans="1:85" outlineLevel="1" x14ac:dyDescent="0.35">
      <c r="A356" s="92" t="s">
        <v>589</v>
      </c>
      <c r="B356" s="54" t="s">
        <v>605</v>
      </c>
      <c r="C356" s="55" t="s">
        <v>104</v>
      </c>
      <c r="D356" s="77" t="s">
        <v>606</v>
      </c>
      <c r="E356" s="57" t="s">
        <v>65</v>
      </c>
      <c r="F356" s="86">
        <f t="shared" si="79"/>
        <v>27876.856</v>
      </c>
      <c r="G356" s="59">
        <f t="shared" si="74"/>
        <v>1225.4564499999999</v>
      </c>
      <c r="H356" s="60">
        <f t="shared" si="75"/>
        <v>26651.399549999998</v>
      </c>
      <c r="I356" s="61"/>
      <c r="J356" s="60"/>
      <c r="K356" s="69"/>
      <c r="L356" s="64"/>
      <c r="M356" s="63"/>
      <c r="N356" s="64"/>
      <c r="O356" s="69"/>
      <c r="P356" s="64"/>
      <c r="Q356" s="59"/>
      <c r="R356" s="60"/>
      <c r="S356" s="64"/>
      <c r="T356" s="59"/>
      <c r="U356" s="60"/>
      <c r="V356" s="59"/>
      <c r="W356" s="60"/>
      <c r="X356" s="59"/>
      <c r="Y356" s="60"/>
      <c r="Z356" s="69"/>
      <c r="AA356" s="66"/>
      <c r="AB356" s="63"/>
      <c r="AC356" s="64"/>
      <c r="AD356" s="69"/>
      <c r="AE356" s="64"/>
      <c r="AF356" s="69"/>
      <c r="AG356" s="64"/>
      <c r="AH356" s="59"/>
      <c r="AI356" s="60"/>
      <c r="AJ356" s="64"/>
      <c r="AK356" s="64"/>
      <c r="AL356" s="59"/>
      <c r="AM356" s="60"/>
      <c r="AN356" s="59"/>
      <c r="AO356" s="60"/>
      <c r="AP356" s="59"/>
      <c r="AQ356" s="60"/>
      <c r="AR356" s="69">
        <v>1225.4564499999999</v>
      </c>
      <c r="AS356" s="64">
        <v>289.54354999999998</v>
      </c>
      <c r="AT356" s="60"/>
      <c r="AU356" s="64">
        <v>5940</v>
      </c>
      <c r="AV356" s="64">
        <v>7590</v>
      </c>
      <c r="AW356" s="64">
        <v>12353.505999999999</v>
      </c>
      <c r="AX356" s="64"/>
      <c r="AY356" s="64"/>
      <c r="AZ356" s="64"/>
      <c r="BA356" s="64"/>
      <c r="BB356" s="64"/>
      <c r="BC356" s="69"/>
      <c r="BD356" s="60"/>
      <c r="BE356" s="59"/>
      <c r="BF356" s="60"/>
      <c r="BG356" s="60"/>
      <c r="BH356" s="69"/>
      <c r="BI356" s="64"/>
      <c r="BJ356" s="64"/>
      <c r="BK356" s="64"/>
      <c r="BL356" s="69"/>
      <c r="BM356" s="64"/>
      <c r="BN356" s="64"/>
      <c r="BO356" s="64"/>
      <c r="BP356" s="64">
        <v>478.35</v>
      </c>
      <c r="BQ356" s="64"/>
      <c r="BR356" s="64"/>
      <c r="BS356" s="69"/>
      <c r="BT356" s="64"/>
      <c r="BU356" s="70"/>
      <c r="BV356" s="66"/>
      <c r="BW356" s="64"/>
      <c r="BX356" s="66"/>
      <c r="BY356" s="66"/>
      <c r="BZ356" s="64"/>
      <c r="CA356" s="64"/>
      <c r="CB356" s="60"/>
      <c r="CC356" s="60"/>
      <c r="CD356" s="64"/>
      <c r="CE356" s="64"/>
      <c r="CF356" s="69"/>
      <c r="CG356" s="64"/>
    </row>
    <row r="357" spans="1:85" outlineLevel="1" x14ac:dyDescent="0.35">
      <c r="A357" s="92" t="s">
        <v>589</v>
      </c>
      <c r="B357" s="88" t="s">
        <v>608</v>
      </c>
      <c r="C357" s="55" t="s">
        <v>113</v>
      </c>
      <c r="D357" s="77">
        <v>2419005730</v>
      </c>
      <c r="E357" s="57" t="s">
        <v>65</v>
      </c>
      <c r="F357" s="86">
        <f t="shared" si="79"/>
        <v>488.36</v>
      </c>
      <c r="G357" s="59">
        <f t="shared" si="74"/>
        <v>160.89664999999999</v>
      </c>
      <c r="H357" s="60">
        <f t="shared" si="75"/>
        <v>327.46334999999999</v>
      </c>
      <c r="I357" s="61"/>
      <c r="J357" s="60"/>
      <c r="K357" s="69">
        <v>160.89664999999999</v>
      </c>
      <c r="L357" s="64">
        <v>65.718350000000001</v>
      </c>
      <c r="M357" s="63"/>
      <c r="N357" s="64"/>
      <c r="O357" s="69"/>
      <c r="P357" s="64"/>
      <c r="Q357" s="59"/>
      <c r="R357" s="60"/>
      <c r="S357" s="64">
        <v>261.745</v>
      </c>
      <c r="T357" s="59"/>
      <c r="U357" s="60"/>
      <c r="V357" s="59"/>
      <c r="W357" s="60"/>
      <c r="X357" s="59"/>
      <c r="Y357" s="60"/>
      <c r="Z357" s="69"/>
      <c r="AA357" s="66"/>
      <c r="AB357" s="63"/>
      <c r="AC357" s="64"/>
      <c r="AD357" s="69"/>
      <c r="AE357" s="64"/>
      <c r="AF357" s="69"/>
      <c r="AG357" s="64"/>
      <c r="AH357" s="59"/>
      <c r="AI357" s="60"/>
      <c r="AJ357" s="64"/>
      <c r="AK357" s="64"/>
      <c r="AL357" s="59"/>
      <c r="AM357" s="60"/>
      <c r="AN357" s="59"/>
      <c r="AO357" s="60"/>
      <c r="AP357" s="59"/>
      <c r="AQ357" s="60"/>
      <c r="AR357" s="69"/>
      <c r="AS357" s="64"/>
      <c r="AT357" s="60"/>
      <c r="AU357" s="64"/>
      <c r="AV357" s="64"/>
      <c r="AW357" s="64"/>
      <c r="AX357" s="64"/>
      <c r="AY357" s="64"/>
      <c r="AZ357" s="64"/>
      <c r="BA357" s="64"/>
      <c r="BB357" s="64"/>
      <c r="BC357" s="69"/>
      <c r="BD357" s="60"/>
      <c r="BE357" s="59"/>
      <c r="BF357" s="60"/>
      <c r="BG357" s="60"/>
      <c r="BH357" s="69"/>
      <c r="BI357" s="64"/>
      <c r="BJ357" s="64"/>
      <c r="BK357" s="64"/>
      <c r="BL357" s="69"/>
      <c r="BM357" s="64"/>
      <c r="BN357" s="64"/>
      <c r="BO357" s="64"/>
      <c r="BP357" s="64"/>
      <c r="BQ357" s="64"/>
      <c r="BR357" s="64"/>
      <c r="BS357" s="69"/>
      <c r="BT357" s="64"/>
      <c r="BU357" s="70"/>
      <c r="BV357" s="66"/>
      <c r="BW357" s="64"/>
      <c r="BX357" s="66"/>
      <c r="BY357" s="66"/>
      <c r="BZ357" s="64"/>
      <c r="CA357" s="64"/>
      <c r="CB357" s="60"/>
      <c r="CC357" s="60"/>
      <c r="CD357" s="64"/>
      <c r="CE357" s="64"/>
      <c r="CF357" s="69"/>
      <c r="CG357" s="64"/>
    </row>
    <row r="358" spans="1:85" outlineLevel="1" x14ac:dyDescent="0.35">
      <c r="A358" s="84" t="s">
        <v>589</v>
      </c>
      <c r="B358" s="88" t="s">
        <v>609</v>
      </c>
      <c r="C358" s="55" t="s">
        <v>113</v>
      </c>
      <c r="D358" s="77" t="s">
        <v>610</v>
      </c>
      <c r="E358" s="57" t="s">
        <v>65</v>
      </c>
      <c r="F358" s="86">
        <f t="shared" si="79"/>
        <v>1038.9225000000001</v>
      </c>
      <c r="G358" s="59">
        <f t="shared" si="74"/>
        <v>402.24162000000001</v>
      </c>
      <c r="H358" s="60">
        <f t="shared" si="75"/>
        <v>636.68088</v>
      </c>
      <c r="I358" s="61"/>
      <c r="J358" s="60"/>
      <c r="K358" s="69">
        <v>402.24162000000001</v>
      </c>
      <c r="L358" s="64">
        <v>164.29588000000001</v>
      </c>
      <c r="M358" s="63"/>
      <c r="N358" s="64"/>
      <c r="O358" s="69"/>
      <c r="P358" s="64"/>
      <c r="Q358" s="59"/>
      <c r="R358" s="60"/>
      <c r="S358" s="64">
        <v>472.38499999999999</v>
      </c>
      <c r="T358" s="59"/>
      <c r="U358" s="60"/>
      <c r="V358" s="59"/>
      <c r="W358" s="60"/>
      <c r="X358" s="59"/>
      <c r="Y358" s="60"/>
      <c r="Z358" s="69"/>
      <c r="AA358" s="66"/>
      <c r="AB358" s="63"/>
      <c r="AC358" s="64"/>
      <c r="AD358" s="69"/>
      <c r="AE358" s="64"/>
      <c r="AF358" s="69"/>
      <c r="AG358" s="64"/>
      <c r="AH358" s="59"/>
      <c r="AI358" s="60"/>
      <c r="AJ358" s="64"/>
      <c r="AK358" s="64"/>
      <c r="AL358" s="59"/>
      <c r="AM358" s="60"/>
      <c r="AN358" s="59"/>
      <c r="AO358" s="60"/>
      <c r="AP358" s="59"/>
      <c r="AQ358" s="60"/>
      <c r="AR358" s="69"/>
      <c r="AS358" s="64"/>
      <c r="AT358" s="60"/>
      <c r="AU358" s="64"/>
      <c r="AV358" s="64"/>
      <c r="AW358" s="64"/>
      <c r="AX358" s="64"/>
      <c r="AY358" s="64"/>
      <c r="AZ358" s="64"/>
      <c r="BA358" s="64"/>
      <c r="BB358" s="64"/>
      <c r="BC358" s="69"/>
      <c r="BD358" s="60"/>
      <c r="BE358" s="59"/>
      <c r="BF358" s="60"/>
      <c r="BG358" s="60"/>
      <c r="BH358" s="69"/>
      <c r="BI358" s="64"/>
      <c r="BJ358" s="64"/>
      <c r="BK358" s="64"/>
      <c r="BL358" s="69"/>
      <c r="BM358" s="64"/>
      <c r="BN358" s="64"/>
      <c r="BO358" s="64"/>
      <c r="BP358" s="64"/>
      <c r="BQ358" s="64"/>
      <c r="BR358" s="64"/>
      <c r="BS358" s="69"/>
      <c r="BT358" s="64"/>
      <c r="BU358" s="70"/>
      <c r="BV358" s="66"/>
      <c r="BW358" s="64"/>
      <c r="BX358" s="66"/>
      <c r="BY358" s="66"/>
      <c r="BZ358" s="64"/>
      <c r="CA358" s="64"/>
      <c r="CB358" s="60"/>
      <c r="CC358" s="60"/>
      <c r="CD358" s="64"/>
      <c r="CE358" s="64"/>
      <c r="CF358" s="69"/>
      <c r="CG358" s="64"/>
    </row>
    <row r="359" spans="1:85" s="78" customFormat="1" ht="22.5" x14ac:dyDescent="0.3">
      <c r="A359" s="105" t="s">
        <v>611</v>
      </c>
      <c r="B359" s="106"/>
      <c r="C359" s="97" t="s">
        <v>133</v>
      </c>
      <c r="D359" s="98"/>
      <c r="E359" s="98"/>
      <c r="F359" s="108">
        <f t="shared" ref="F359:AK359" si="80">SUBTOTAL(9,F345:F358)</f>
        <v>61962.36922</v>
      </c>
      <c r="G359" s="108">
        <f t="shared" si="80"/>
        <v>7765.9938299999985</v>
      </c>
      <c r="H359" s="108">
        <f t="shared" si="80"/>
        <v>54196.375389999994</v>
      </c>
      <c r="I359" s="108">
        <f t="shared" si="80"/>
        <v>350.48338000000001</v>
      </c>
      <c r="J359" s="108">
        <f t="shared" si="80"/>
        <v>143.15518</v>
      </c>
      <c r="K359" s="108">
        <f t="shared" si="80"/>
        <v>1401.4098200000001</v>
      </c>
      <c r="L359" s="108">
        <f t="shared" si="80"/>
        <v>572.40683000000001</v>
      </c>
      <c r="M359" s="108">
        <f t="shared" si="80"/>
        <v>0</v>
      </c>
      <c r="N359" s="108">
        <f t="shared" si="80"/>
        <v>0</v>
      </c>
      <c r="O359" s="108">
        <f t="shared" si="80"/>
        <v>0</v>
      </c>
      <c r="P359" s="108">
        <f t="shared" si="80"/>
        <v>0</v>
      </c>
      <c r="Q359" s="108">
        <f t="shared" si="80"/>
        <v>0</v>
      </c>
      <c r="R359" s="108">
        <f t="shared" si="80"/>
        <v>0</v>
      </c>
      <c r="S359" s="108">
        <f t="shared" si="80"/>
        <v>2484.9565499999999</v>
      </c>
      <c r="T359" s="108">
        <f t="shared" si="80"/>
        <v>236.88122000000001</v>
      </c>
      <c r="U359" s="108">
        <f t="shared" si="80"/>
        <v>2.3927800000000001</v>
      </c>
      <c r="V359" s="108">
        <f t="shared" si="80"/>
        <v>0</v>
      </c>
      <c r="W359" s="108">
        <f t="shared" si="80"/>
        <v>0</v>
      </c>
      <c r="X359" s="108">
        <f t="shared" si="80"/>
        <v>0</v>
      </c>
      <c r="Y359" s="108">
        <f t="shared" si="80"/>
        <v>0</v>
      </c>
      <c r="Z359" s="108">
        <f t="shared" si="80"/>
        <v>0</v>
      </c>
      <c r="AA359" s="108">
        <f t="shared" si="80"/>
        <v>0</v>
      </c>
      <c r="AB359" s="108">
        <f t="shared" si="80"/>
        <v>0</v>
      </c>
      <c r="AC359" s="108">
        <f t="shared" si="80"/>
        <v>0</v>
      </c>
      <c r="AD359" s="108">
        <f t="shared" si="80"/>
        <v>0</v>
      </c>
      <c r="AE359" s="108">
        <f t="shared" si="80"/>
        <v>0</v>
      </c>
      <c r="AF359" s="108">
        <f t="shared" si="80"/>
        <v>0</v>
      </c>
      <c r="AG359" s="108">
        <f t="shared" si="80"/>
        <v>0</v>
      </c>
      <c r="AH359" s="108">
        <f t="shared" si="80"/>
        <v>0</v>
      </c>
      <c r="AI359" s="108">
        <f t="shared" si="80"/>
        <v>0</v>
      </c>
      <c r="AJ359" s="108">
        <f t="shared" si="80"/>
        <v>0</v>
      </c>
      <c r="AK359" s="108">
        <f t="shared" si="80"/>
        <v>0</v>
      </c>
      <c r="AL359" s="108">
        <f t="shared" ref="AL359:BQ359" si="81">SUBTOTAL(9,AL345:AL358)</f>
        <v>0</v>
      </c>
      <c r="AM359" s="108">
        <f t="shared" si="81"/>
        <v>0</v>
      </c>
      <c r="AN359" s="108">
        <f t="shared" si="81"/>
        <v>0</v>
      </c>
      <c r="AO359" s="108">
        <f t="shared" si="81"/>
        <v>0</v>
      </c>
      <c r="AP359" s="108">
        <f t="shared" si="81"/>
        <v>4551.76296</v>
      </c>
      <c r="AQ359" s="108">
        <f t="shared" si="81"/>
        <v>2448.23704</v>
      </c>
      <c r="AR359" s="108">
        <f t="shared" si="81"/>
        <v>1225.4564499999999</v>
      </c>
      <c r="AS359" s="108">
        <f t="shared" si="81"/>
        <v>289.54354999999998</v>
      </c>
      <c r="AT359" s="108">
        <f t="shared" si="81"/>
        <v>0</v>
      </c>
      <c r="AU359" s="108">
        <f t="shared" si="81"/>
        <v>5940</v>
      </c>
      <c r="AV359" s="108">
        <f t="shared" si="81"/>
        <v>7590</v>
      </c>
      <c r="AW359" s="108">
        <f t="shared" si="81"/>
        <v>31899.137499999997</v>
      </c>
      <c r="AX359" s="108">
        <f t="shared" si="81"/>
        <v>0</v>
      </c>
      <c r="AY359" s="108">
        <f t="shared" si="81"/>
        <v>0</v>
      </c>
      <c r="AZ359" s="108">
        <f t="shared" si="81"/>
        <v>0</v>
      </c>
      <c r="BA359" s="108">
        <f t="shared" si="81"/>
        <v>0</v>
      </c>
      <c r="BB359" s="108">
        <f t="shared" si="81"/>
        <v>0</v>
      </c>
      <c r="BC359" s="108">
        <f t="shared" si="81"/>
        <v>0</v>
      </c>
      <c r="BD359" s="108">
        <f t="shared" si="81"/>
        <v>0</v>
      </c>
      <c r="BE359" s="108">
        <f t="shared" si="81"/>
        <v>0</v>
      </c>
      <c r="BF359" s="108">
        <f t="shared" si="81"/>
        <v>0</v>
      </c>
      <c r="BG359" s="108">
        <f t="shared" si="81"/>
        <v>0</v>
      </c>
      <c r="BH359" s="108">
        <f t="shared" si="81"/>
        <v>0</v>
      </c>
      <c r="BI359" s="108">
        <f t="shared" si="81"/>
        <v>0</v>
      </c>
      <c r="BJ359" s="108">
        <f t="shared" si="81"/>
        <v>0</v>
      </c>
      <c r="BK359" s="108">
        <f t="shared" si="81"/>
        <v>0</v>
      </c>
      <c r="BL359" s="108">
        <f>SUBTOTAL(9,BL345:BL358)</f>
        <v>0</v>
      </c>
      <c r="BM359" s="108">
        <f>SUBTOTAL(9,BM345:BM358)</f>
        <v>0</v>
      </c>
      <c r="BN359" s="108">
        <f t="shared" si="81"/>
        <v>0</v>
      </c>
      <c r="BO359" s="108">
        <f t="shared" si="81"/>
        <v>87.5</v>
      </c>
      <c r="BP359" s="108">
        <f t="shared" si="81"/>
        <v>478.35</v>
      </c>
      <c r="BQ359" s="108">
        <f t="shared" si="81"/>
        <v>1895.6386399999999</v>
      </c>
      <c r="BR359" s="108">
        <f t="shared" ref="BR359:CG359" si="82">SUBTOTAL(9,BR345:BR358)</f>
        <v>0</v>
      </c>
      <c r="BS359" s="108">
        <f t="shared" si="82"/>
        <v>0</v>
      </c>
      <c r="BT359" s="108">
        <f t="shared" si="82"/>
        <v>0</v>
      </c>
      <c r="BU359" s="108">
        <f t="shared" si="82"/>
        <v>0</v>
      </c>
      <c r="BV359" s="108">
        <f t="shared" si="82"/>
        <v>0</v>
      </c>
      <c r="BW359" s="108">
        <f t="shared" si="82"/>
        <v>0</v>
      </c>
      <c r="BX359" s="108">
        <f t="shared" si="82"/>
        <v>0</v>
      </c>
      <c r="BY359" s="108">
        <f t="shared" si="82"/>
        <v>0</v>
      </c>
      <c r="BZ359" s="108">
        <f t="shared" si="82"/>
        <v>0</v>
      </c>
      <c r="CA359" s="108">
        <f t="shared" si="82"/>
        <v>0</v>
      </c>
      <c r="CB359" s="108">
        <f t="shared" si="82"/>
        <v>0</v>
      </c>
      <c r="CC359" s="108">
        <f t="shared" si="82"/>
        <v>0</v>
      </c>
      <c r="CD359" s="108">
        <f t="shared" si="82"/>
        <v>365.05732</v>
      </c>
      <c r="CE359" s="108">
        <f t="shared" si="82"/>
        <v>0</v>
      </c>
      <c r="CF359" s="108">
        <f t="shared" si="82"/>
        <v>0</v>
      </c>
      <c r="CG359" s="108">
        <f t="shared" si="82"/>
        <v>0</v>
      </c>
    </row>
    <row r="360" spans="1:85" s="78" customFormat="1" ht="69.75" outlineLevel="1" x14ac:dyDescent="0.35">
      <c r="A360" s="92" t="s">
        <v>612</v>
      </c>
      <c r="B360" s="54" t="s">
        <v>614</v>
      </c>
      <c r="C360" s="55" t="s">
        <v>140</v>
      </c>
      <c r="D360" s="77">
        <v>242001865851</v>
      </c>
      <c r="E360" s="57" t="s">
        <v>65</v>
      </c>
      <c r="F360" s="86">
        <f>G360+H360</f>
        <v>8000</v>
      </c>
      <c r="G360" s="59">
        <f t="shared" si="74"/>
        <v>0</v>
      </c>
      <c r="H360" s="60">
        <f t="shared" si="75"/>
        <v>8000</v>
      </c>
      <c r="I360" s="83"/>
      <c r="J360" s="129"/>
      <c r="K360" s="108"/>
      <c r="L360" s="129"/>
      <c r="M360" s="83"/>
      <c r="N360" s="129"/>
      <c r="O360" s="108"/>
      <c r="P360" s="129"/>
      <c r="Q360" s="108"/>
      <c r="R360" s="129"/>
      <c r="S360" s="129"/>
      <c r="T360" s="69"/>
      <c r="U360" s="64"/>
      <c r="V360" s="69"/>
      <c r="W360" s="64"/>
      <c r="X360" s="108"/>
      <c r="Y360" s="129"/>
      <c r="Z360" s="108"/>
      <c r="AA360" s="130"/>
      <c r="AB360" s="83"/>
      <c r="AC360" s="129"/>
      <c r="AD360" s="108"/>
      <c r="AE360" s="129"/>
      <c r="AF360" s="108"/>
      <c r="AG360" s="129"/>
      <c r="AH360" s="108"/>
      <c r="AI360" s="129"/>
      <c r="AJ360" s="129"/>
      <c r="AK360" s="129"/>
      <c r="AL360" s="108"/>
      <c r="AM360" s="129"/>
      <c r="AN360" s="108"/>
      <c r="AO360" s="129"/>
      <c r="AP360" s="108"/>
      <c r="AQ360" s="129"/>
      <c r="AR360" s="108"/>
      <c r="AS360" s="129"/>
      <c r="AT360" s="129"/>
      <c r="AU360" s="129"/>
      <c r="AV360" s="129"/>
      <c r="AW360" s="129"/>
      <c r="AX360" s="129"/>
      <c r="AY360" s="129"/>
      <c r="AZ360" s="129"/>
      <c r="BA360" s="64">
        <v>8000</v>
      </c>
      <c r="BB360" s="64"/>
      <c r="BC360" s="108"/>
      <c r="BD360" s="129"/>
      <c r="BE360" s="108"/>
      <c r="BF360" s="129"/>
      <c r="BG360" s="129"/>
      <c r="BH360" s="108"/>
      <c r="BI360" s="129"/>
      <c r="BJ360" s="129"/>
      <c r="BK360" s="129"/>
      <c r="BL360" s="108"/>
      <c r="BM360" s="129"/>
      <c r="BN360" s="129"/>
      <c r="BO360" s="129"/>
      <c r="BP360" s="129"/>
      <c r="BQ360" s="129"/>
      <c r="BR360" s="129"/>
      <c r="BS360" s="108"/>
      <c r="BT360" s="129"/>
      <c r="BU360" s="131"/>
      <c r="BV360" s="130"/>
      <c r="BW360" s="129"/>
      <c r="BX360" s="130"/>
      <c r="BY360" s="130"/>
      <c r="BZ360" s="129"/>
      <c r="CA360" s="129"/>
      <c r="CB360" s="129"/>
      <c r="CC360" s="129"/>
      <c r="CD360" s="129"/>
      <c r="CE360" s="129"/>
      <c r="CF360" s="108"/>
      <c r="CG360" s="129"/>
    </row>
    <row r="361" spans="1:85" s="78" customFormat="1" ht="93" outlineLevel="1" x14ac:dyDescent="0.35">
      <c r="A361" s="92" t="s">
        <v>612</v>
      </c>
      <c r="B361" s="110" t="s">
        <v>613</v>
      </c>
      <c r="C361" s="55" t="s">
        <v>104</v>
      </c>
      <c r="D361" s="77">
        <v>2420008775</v>
      </c>
      <c r="E361" s="57" t="s">
        <v>65</v>
      </c>
      <c r="F361" s="86">
        <f>G361+H361</f>
        <v>10235.229950000001</v>
      </c>
      <c r="G361" s="59">
        <f t="shared" si="74"/>
        <v>0</v>
      </c>
      <c r="H361" s="60">
        <f t="shared" si="75"/>
        <v>10235.229950000001</v>
      </c>
      <c r="I361" s="83"/>
      <c r="J361" s="129"/>
      <c r="K361" s="108"/>
      <c r="L361" s="129"/>
      <c r="M361" s="83"/>
      <c r="N361" s="129"/>
      <c r="O361" s="108"/>
      <c r="P361" s="129"/>
      <c r="Q361" s="108"/>
      <c r="R361" s="129"/>
      <c r="S361" s="129"/>
      <c r="T361" s="69"/>
      <c r="U361" s="64"/>
      <c r="V361" s="69"/>
      <c r="W361" s="64"/>
      <c r="X361" s="108"/>
      <c r="Y361" s="129"/>
      <c r="Z361" s="108"/>
      <c r="AA361" s="130"/>
      <c r="AB361" s="83"/>
      <c r="AC361" s="129"/>
      <c r="AD361" s="108"/>
      <c r="AE361" s="129"/>
      <c r="AF361" s="108"/>
      <c r="AG361" s="129"/>
      <c r="AH361" s="108"/>
      <c r="AI361" s="129"/>
      <c r="AJ361" s="129"/>
      <c r="AK361" s="129"/>
      <c r="AL361" s="108"/>
      <c r="AM361" s="129"/>
      <c r="AN361" s="108"/>
      <c r="AO361" s="129"/>
      <c r="AP361" s="108"/>
      <c r="AQ361" s="129"/>
      <c r="AR361" s="108"/>
      <c r="AS361" s="129"/>
      <c r="AT361" s="129"/>
      <c r="AU361" s="129"/>
      <c r="AV361" s="129"/>
      <c r="AW361" s="129"/>
      <c r="AX361" s="129"/>
      <c r="AY361" s="129"/>
      <c r="AZ361" s="129"/>
      <c r="BA361" s="129"/>
      <c r="BB361" s="129"/>
      <c r="BC361" s="108"/>
      <c r="BD361" s="129"/>
      <c r="BE361" s="108"/>
      <c r="BF361" s="129"/>
      <c r="BG361" s="129"/>
      <c r="BH361" s="108"/>
      <c r="BI361" s="129"/>
      <c r="BJ361" s="129"/>
      <c r="BK361" s="129"/>
      <c r="BL361" s="108"/>
      <c r="BM361" s="129"/>
      <c r="BN361" s="129"/>
      <c r="BO361" s="129"/>
      <c r="BP361" s="64">
        <v>9918</v>
      </c>
      <c r="BQ361" s="129"/>
      <c r="BR361" s="129"/>
      <c r="BS361" s="108"/>
      <c r="BT361" s="129"/>
      <c r="BU361" s="131"/>
      <c r="BV361" s="130"/>
      <c r="BW361" s="129"/>
      <c r="BX361" s="130"/>
      <c r="BY361" s="130"/>
      <c r="BZ361" s="129"/>
      <c r="CA361" s="129"/>
      <c r="CB361" s="129"/>
      <c r="CC361" s="129"/>
      <c r="CD361" s="129">
        <v>317.22994999999997</v>
      </c>
      <c r="CE361" s="129"/>
      <c r="CF361" s="108"/>
      <c r="CG361" s="129"/>
    </row>
    <row r="362" spans="1:85" s="78" customFormat="1" ht="22.5" x14ac:dyDescent="0.3">
      <c r="A362" s="105" t="s">
        <v>615</v>
      </c>
      <c r="B362" s="106"/>
      <c r="C362" s="97" t="s">
        <v>133</v>
      </c>
      <c r="D362" s="98"/>
      <c r="E362" s="98"/>
      <c r="F362" s="108">
        <f t="shared" ref="F362:AK362" si="83">SUBTOTAL(9,F360:F361)</f>
        <v>18235.229950000001</v>
      </c>
      <c r="G362" s="108">
        <f t="shared" si="83"/>
        <v>0</v>
      </c>
      <c r="H362" s="108">
        <f t="shared" si="83"/>
        <v>18235.229950000001</v>
      </c>
      <c r="I362" s="108">
        <f t="shared" si="83"/>
        <v>0</v>
      </c>
      <c r="J362" s="108">
        <f t="shared" si="83"/>
        <v>0</v>
      </c>
      <c r="K362" s="108">
        <f t="shared" si="83"/>
        <v>0</v>
      </c>
      <c r="L362" s="108">
        <f t="shared" si="83"/>
        <v>0</v>
      </c>
      <c r="M362" s="108">
        <f t="shared" si="83"/>
        <v>0</v>
      </c>
      <c r="N362" s="108">
        <f t="shared" si="83"/>
        <v>0</v>
      </c>
      <c r="O362" s="108">
        <f t="shared" si="83"/>
        <v>0</v>
      </c>
      <c r="P362" s="108">
        <f t="shared" si="83"/>
        <v>0</v>
      </c>
      <c r="Q362" s="108">
        <f t="shared" si="83"/>
        <v>0</v>
      </c>
      <c r="R362" s="108">
        <f t="shared" si="83"/>
        <v>0</v>
      </c>
      <c r="S362" s="108">
        <f t="shared" si="83"/>
        <v>0</v>
      </c>
      <c r="T362" s="108">
        <f t="shared" si="83"/>
        <v>0</v>
      </c>
      <c r="U362" s="108">
        <f t="shared" si="83"/>
        <v>0</v>
      </c>
      <c r="V362" s="108">
        <f t="shared" si="83"/>
        <v>0</v>
      </c>
      <c r="W362" s="108">
        <f t="shared" si="83"/>
        <v>0</v>
      </c>
      <c r="X362" s="108">
        <f t="shared" si="83"/>
        <v>0</v>
      </c>
      <c r="Y362" s="108">
        <f t="shared" si="83"/>
        <v>0</v>
      </c>
      <c r="Z362" s="108">
        <f t="shared" si="83"/>
        <v>0</v>
      </c>
      <c r="AA362" s="108">
        <f t="shared" si="83"/>
        <v>0</v>
      </c>
      <c r="AB362" s="108">
        <f t="shared" si="83"/>
        <v>0</v>
      </c>
      <c r="AC362" s="108">
        <f t="shared" si="83"/>
        <v>0</v>
      </c>
      <c r="AD362" s="108">
        <f t="shared" si="83"/>
        <v>0</v>
      </c>
      <c r="AE362" s="108">
        <f t="shared" si="83"/>
        <v>0</v>
      </c>
      <c r="AF362" s="108">
        <f t="shared" si="83"/>
        <v>0</v>
      </c>
      <c r="AG362" s="108">
        <f t="shared" si="83"/>
        <v>0</v>
      </c>
      <c r="AH362" s="108">
        <f t="shared" si="83"/>
        <v>0</v>
      </c>
      <c r="AI362" s="108">
        <f t="shared" si="83"/>
        <v>0</v>
      </c>
      <c r="AJ362" s="108">
        <f t="shared" si="83"/>
        <v>0</v>
      </c>
      <c r="AK362" s="108">
        <f t="shared" si="83"/>
        <v>0</v>
      </c>
      <c r="AL362" s="108">
        <f t="shared" ref="AL362:BQ365" si="84">SUBTOTAL(9,AL360:AL361)</f>
        <v>0</v>
      </c>
      <c r="AM362" s="108">
        <f t="shared" si="84"/>
        <v>0</v>
      </c>
      <c r="AN362" s="108">
        <f t="shared" si="84"/>
        <v>0</v>
      </c>
      <c r="AO362" s="108">
        <f t="shared" si="84"/>
        <v>0</v>
      </c>
      <c r="AP362" s="108">
        <f t="shared" si="84"/>
        <v>0</v>
      </c>
      <c r="AQ362" s="108">
        <f t="shared" si="84"/>
        <v>0</v>
      </c>
      <c r="AR362" s="108">
        <f t="shared" si="84"/>
        <v>0</v>
      </c>
      <c r="AS362" s="108">
        <f t="shared" si="84"/>
        <v>0</v>
      </c>
      <c r="AT362" s="108">
        <f t="shared" si="84"/>
        <v>0</v>
      </c>
      <c r="AU362" s="108">
        <f t="shared" si="84"/>
        <v>0</v>
      </c>
      <c r="AV362" s="108">
        <f t="shared" si="84"/>
        <v>0</v>
      </c>
      <c r="AW362" s="108">
        <f t="shared" si="84"/>
        <v>0</v>
      </c>
      <c r="AX362" s="108">
        <f t="shared" si="84"/>
        <v>0</v>
      </c>
      <c r="AY362" s="108">
        <f t="shared" si="84"/>
        <v>0</v>
      </c>
      <c r="AZ362" s="108">
        <f t="shared" si="84"/>
        <v>0</v>
      </c>
      <c r="BA362" s="108">
        <f t="shared" si="84"/>
        <v>8000</v>
      </c>
      <c r="BB362" s="108">
        <f t="shared" si="84"/>
        <v>0</v>
      </c>
      <c r="BC362" s="108">
        <f t="shared" si="84"/>
        <v>0</v>
      </c>
      <c r="BD362" s="108">
        <f t="shared" si="84"/>
        <v>0</v>
      </c>
      <c r="BE362" s="108">
        <f t="shared" si="84"/>
        <v>0</v>
      </c>
      <c r="BF362" s="108">
        <f t="shared" si="84"/>
        <v>0</v>
      </c>
      <c r="BG362" s="108">
        <f t="shared" si="84"/>
        <v>0</v>
      </c>
      <c r="BH362" s="108">
        <f t="shared" si="84"/>
        <v>0</v>
      </c>
      <c r="BI362" s="108">
        <f t="shared" si="84"/>
        <v>0</v>
      </c>
      <c r="BJ362" s="108">
        <f t="shared" si="84"/>
        <v>0</v>
      </c>
      <c r="BK362" s="108">
        <f t="shared" si="84"/>
        <v>0</v>
      </c>
      <c r="BL362" s="108">
        <f>SUBTOTAL(9,BL360:BL361)</f>
        <v>0</v>
      </c>
      <c r="BM362" s="108">
        <f>SUBTOTAL(9,BM360:BM361)</f>
        <v>0</v>
      </c>
      <c r="BN362" s="108">
        <f t="shared" si="84"/>
        <v>0</v>
      </c>
      <c r="BO362" s="108">
        <f t="shared" si="84"/>
        <v>0</v>
      </c>
      <c r="BP362" s="108">
        <f t="shared" si="84"/>
        <v>9918</v>
      </c>
      <c r="BQ362" s="108">
        <f t="shared" si="84"/>
        <v>0</v>
      </c>
      <c r="BR362" s="108">
        <f t="shared" ref="BR362:CG365" si="85">SUBTOTAL(9,BR360:BR361)</f>
        <v>0</v>
      </c>
      <c r="BS362" s="108">
        <f t="shared" si="85"/>
        <v>0</v>
      </c>
      <c r="BT362" s="108">
        <f t="shared" si="85"/>
        <v>0</v>
      </c>
      <c r="BU362" s="108">
        <f t="shared" si="85"/>
        <v>0</v>
      </c>
      <c r="BV362" s="108">
        <f t="shared" si="85"/>
        <v>0</v>
      </c>
      <c r="BW362" s="108">
        <f t="shared" si="85"/>
        <v>0</v>
      </c>
      <c r="BX362" s="108">
        <f t="shared" si="85"/>
        <v>0</v>
      </c>
      <c r="BY362" s="108">
        <f t="shared" si="85"/>
        <v>0</v>
      </c>
      <c r="BZ362" s="108">
        <f t="shared" si="85"/>
        <v>0</v>
      </c>
      <c r="CA362" s="108">
        <f t="shared" si="85"/>
        <v>0</v>
      </c>
      <c r="CB362" s="108">
        <f t="shared" si="85"/>
        <v>0</v>
      </c>
      <c r="CC362" s="108">
        <f t="shared" si="85"/>
        <v>0</v>
      </c>
      <c r="CD362" s="108">
        <f t="shared" si="85"/>
        <v>317.22994999999997</v>
      </c>
      <c r="CE362" s="108">
        <f t="shared" si="85"/>
        <v>0</v>
      </c>
      <c r="CF362" s="108">
        <f t="shared" si="85"/>
        <v>0</v>
      </c>
      <c r="CG362" s="108">
        <f t="shared" si="85"/>
        <v>0</v>
      </c>
    </row>
    <row r="363" spans="1:85" s="78" customFormat="1" ht="69.75" outlineLevel="1" x14ac:dyDescent="0.35">
      <c r="A363" s="92" t="s">
        <v>616</v>
      </c>
      <c r="B363" s="54" t="s">
        <v>617</v>
      </c>
      <c r="C363" s="55" t="s">
        <v>64</v>
      </c>
      <c r="D363" s="77">
        <v>246533045720</v>
      </c>
      <c r="E363" s="57" t="s">
        <v>65</v>
      </c>
      <c r="F363" s="86">
        <f t="shared" ref="F363:F364" si="86">G363+H363</f>
        <v>123.01535999999999</v>
      </c>
      <c r="G363" s="59">
        <f t="shared" si="74"/>
        <v>87.340909999999994</v>
      </c>
      <c r="H363" s="60">
        <f t="shared" si="75"/>
        <v>35.67445</v>
      </c>
      <c r="I363" s="63">
        <v>87.340909999999994</v>
      </c>
      <c r="J363" s="64">
        <v>35.67445</v>
      </c>
      <c r="K363" s="108"/>
      <c r="L363" s="129"/>
      <c r="M363" s="83"/>
      <c r="N363" s="129"/>
      <c r="O363" s="108"/>
      <c r="P363" s="129"/>
      <c r="Q363" s="108"/>
      <c r="R363" s="129"/>
      <c r="S363" s="129"/>
      <c r="T363" s="69"/>
      <c r="U363" s="64"/>
      <c r="V363" s="69"/>
      <c r="W363" s="64"/>
      <c r="X363" s="108"/>
      <c r="Y363" s="129"/>
      <c r="Z363" s="108"/>
      <c r="AA363" s="130"/>
      <c r="AB363" s="83"/>
      <c r="AC363" s="129"/>
      <c r="AD363" s="108"/>
      <c r="AE363" s="129"/>
      <c r="AF363" s="108"/>
      <c r="AG363" s="129"/>
      <c r="AH363" s="108"/>
      <c r="AI363" s="129"/>
      <c r="AJ363" s="129"/>
      <c r="AK363" s="129"/>
      <c r="AL363" s="108"/>
      <c r="AM363" s="129"/>
      <c r="AN363" s="108"/>
      <c r="AO363" s="129"/>
      <c r="AP363" s="108"/>
      <c r="AQ363" s="129"/>
      <c r="AR363" s="108"/>
      <c r="AS363" s="129"/>
      <c r="AT363" s="129"/>
      <c r="AU363" s="129"/>
      <c r="AV363" s="129"/>
      <c r="AW363" s="129"/>
      <c r="AX363" s="129"/>
      <c r="AY363" s="129"/>
      <c r="AZ363" s="129"/>
      <c r="BA363" s="129"/>
      <c r="BB363" s="129"/>
      <c r="BC363" s="108"/>
      <c r="BD363" s="129"/>
      <c r="BE363" s="108"/>
      <c r="BF363" s="129"/>
      <c r="BG363" s="129"/>
      <c r="BH363" s="108"/>
      <c r="BI363" s="129"/>
      <c r="BJ363" s="129"/>
      <c r="BK363" s="129"/>
      <c r="BL363" s="108"/>
      <c r="BM363" s="129"/>
      <c r="BN363" s="129"/>
      <c r="BO363" s="129"/>
      <c r="BP363" s="129"/>
      <c r="BQ363" s="129"/>
      <c r="BR363" s="129"/>
      <c r="BS363" s="108"/>
      <c r="BT363" s="129"/>
      <c r="BU363" s="131"/>
      <c r="BV363" s="130"/>
      <c r="BW363" s="129"/>
      <c r="BX363" s="130"/>
      <c r="BY363" s="130"/>
      <c r="BZ363" s="129"/>
      <c r="CA363" s="129"/>
      <c r="CB363" s="129"/>
      <c r="CC363" s="129"/>
      <c r="CD363" s="129"/>
      <c r="CE363" s="129"/>
      <c r="CF363" s="108"/>
      <c r="CG363" s="129"/>
    </row>
    <row r="364" spans="1:85" outlineLevel="1" x14ac:dyDescent="0.35">
      <c r="A364" s="92" t="s">
        <v>616</v>
      </c>
      <c r="B364" s="88" t="s">
        <v>618</v>
      </c>
      <c r="C364" s="55" t="s">
        <v>113</v>
      </c>
      <c r="D364" s="77" t="s">
        <v>619</v>
      </c>
      <c r="E364" s="57" t="s">
        <v>65</v>
      </c>
      <c r="F364" s="86">
        <f t="shared" si="86"/>
        <v>90.646000000000001</v>
      </c>
      <c r="G364" s="59">
        <f t="shared" si="74"/>
        <v>64.35866</v>
      </c>
      <c r="H364" s="60">
        <f t="shared" si="75"/>
        <v>26.28734</v>
      </c>
      <c r="I364" s="61"/>
      <c r="J364" s="60"/>
      <c r="K364" s="69">
        <v>64.35866</v>
      </c>
      <c r="L364" s="64">
        <v>26.28734</v>
      </c>
      <c r="M364" s="63"/>
      <c r="N364" s="64"/>
      <c r="O364" s="69"/>
      <c r="P364" s="64"/>
      <c r="Q364" s="59"/>
      <c r="R364" s="60"/>
      <c r="S364" s="64"/>
      <c r="T364" s="59"/>
      <c r="U364" s="60"/>
      <c r="V364" s="59"/>
      <c r="W364" s="60"/>
      <c r="X364" s="59"/>
      <c r="Y364" s="60"/>
      <c r="Z364" s="69"/>
      <c r="AA364" s="66"/>
      <c r="AB364" s="63"/>
      <c r="AC364" s="64"/>
      <c r="AD364" s="69"/>
      <c r="AE364" s="64"/>
      <c r="AF364" s="69"/>
      <c r="AG364" s="64"/>
      <c r="AH364" s="59"/>
      <c r="AI364" s="60"/>
      <c r="AJ364" s="64"/>
      <c r="AK364" s="64"/>
      <c r="AL364" s="59"/>
      <c r="AM364" s="129"/>
      <c r="AN364" s="59"/>
      <c r="AO364" s="60"/>
      <c r="AP364" s="59"/>
      <c r="AQ364" s="60"/>
      <c r="AR364" s="69"/>
      <c r="AS364" s="64"/>
      <c r="AT364" s="60"/>
      <c r="AU364" s="64"/>
      <c r="AV364" s="64"/>
      <c r="AW364" s="64"/>
      <c r="AX364" s="64"/>
      <c r="AY364" s="64"/>
      <c r="AZ364" s="64"/>
      <c r="BA364" s="64"/>
      <c r="BB364" s="64"/>
      <c r="BC364" s="69"/>
      <c r="BD364" s="60"/>
      <c r="BE364" s="59"/>
      <c r="BF364" s="60"/>
      <c r="BG364" s="60"/>
      <c r="BH364" s="69"/>
      <c r="BI364" s="64"/>
      <c r="BJ364" s="64"/>
      <c r="BK364" s="64"/>
      <c r="BL364" s="69"/>
      <c r="BM364" s="64"/>
      <c r="BN364" s="64"/>
      <c r="BO364" s="64"/>
      <c r="BP364" s="64"/>
      <c r="BQ364" s="64"/>
      <c r="BR364" s="64"/>
      <c r="BS364" s="69"/>
      <c r="BT364" s="64"/>
      <c r="BU364" s="70"/>
      <c r="BV364" s="66"/>
      <c r="BW364" s="64"/>
      <c r="BX364" s="66"/>
      <c r="BY364" s="66"/>
      <c r="BZ364" s="64"/>
      <c r="CA364" s="64"/>
      <c r="CB364" s="60"/>
      <c r="CC364" s="60"/>
      <c r="CD364" s="64"/>
      <c r="CE364" s="64"/>
      <c r="CF364" s="69"/>
      <c r="CG364" s="64"/>
    </row>
    <row r="365" spans="1:85" s="78" customFormat="1" ht="22.5" x14ac:dyDescent="0.3">
      <c r="A365" s="95" t="s">
        <v>620</v>
      </c>
      <c r="B365" s="106"/>
      <c r="C365" s="97" t="s">
        <v>133</v>
      </c>
      <c r="D365" s="98"/>
      <c r="E365" s="98"/>
      <c r="F365" s="108">
        <f t="shared" ref="F365:AK365" si="87">SUBTOTAL(9,F363:F364)</f>
        <v>213.66136</v>
      </c>
      <c r="G365" s="108">
        <f t="shared" si="87"/>
        <v>151.69956999999999</v>
      </c>
      <c r="H365" s="108">
        <f t="shared" si="87"/>
        <v>61.961790000000001</v>
      </c>
      <c r="I365" s="108">
        <f t="shared" si="87"/>
        <v>87.340909999999994</v>
      </c>
      <c r="J365" s="108">
        <f t="shared" si="87"/>
        <v>35.67445</v>
      </c>
      <c r="K365" s="108">
        <f t="shared" si="87"/>
        <v>64.35866</v>
      </c>
      <c r="L365" s="108">
        <f t="shared" si="87"/>
        <v>26.28734</v>
      </c>
      <c r="M365" s="108">
        <f t="shared" si="87"/>
        <v>0</v>
      </c>
      <c r="N365" s="108">
        <f t="shared" si="87"/>
        <v>0</v>
      </c>
      <c r="O365" s="108">
        <f t="shared" si="87"/>
        <v>0</v>
      </c>
      <c r="P365" s="108">
        <f t="shared" si="87"/>
        <v>0</v>
      </c>
      <c r="Q365" s="108">
        <f t="shared" si="87"/>
        <v>0</v>
      </c>
      <c r="R365" s="108">
        <f t="shared" si="87"/>
        <v>0</v>
      </c>
      <c r="S365" s="108">
        <f t="shared" si="87"/>
        <v>0</v>
      </c>
      <c r="T365" s="108">
        <f t="shared" si="87"/>
        <v>0</v>
      </c>
      <c r="U365" s="108">
        <f t="shared" si="87"/>
        <v>0</v>
      </c>
      <c r="V365" s="108">
        <f t="shared" si="87"/>
        <v>0</v>
      </c>
      <c r="W365" s="108">
        <f t="shared" si="87"/>
        <v>0</v>
      </c>
      <c r="X365" s="108">
        <f t="shared" si="87"/>
        <v>0</v>
      </c>
      <c r="Y365" s="108">
        <f t="shared" si="87"/>
        <v>0</v>
      </c>
      <c r="Z365" s="108">
        <f t="shared" si="87"/>
        <v>0</v>
      </c>
      <c r="AA365" s="108">
        <f t="shared" si="87"/>
        <v>0</v>
      </c>
      <c r="AB365" s="108">
        <f t="shared" si="87"/>
        <v>0</v>
      </c>
      <c r="AC365" s="108">
        <f t="shared" si="87"/>
        <v>0</v>
      </c>
      <c r="AD365" s="108">
        <f t="shared" si="87"/>
        <v>0</v>
      </c>
      <c r="AE365" s="108">
        <f t="shared" si="87"/>
        <v>0</v>
      </c>
      <c r="AF365" s="108">
        <f t="shared" si="87"/>
        <v>0</v>
      </c>
      <c r="AG365" s="108">
        <f t="shared" si="87"/>
        <v>0</v>
      </c>
      <c r="AH365" s="108">
        <f t="shared" si="87"/>
        <v>0</v>
      </c>
      <c r="AI365" s="108">
        <f t="shared" si="87"/>
        <v>0</v>
      </c>
      <c r="AJ365" s="108">
        <f t="shared" si="87"/>
        <v>0</v>
      </c>
      <c r="AK365" s="108">
        <f t="shared" si="87"/>
        <v>0</v>
      </c>
      <c r="AL365" s="108">
        <f t="shared" si="84"/>
        <v>0</v>
      </c>
      <c r="AM365" s="108">
        <f t="shared" si="84"/>
        <v>0</v>
      </c>
      <c r="AN365" s="108">
        <f t="shared" si="84"/>
        <v>0</v>
      </c>
      <c r="AO365" s="108">
        <f t="shared" si="84"/>
        <v>0</v>
      </c>
      <c r="AP365" s="108">
        <f t="shared" si="84"/>
        <v>0</v>
      </c>
      <c r="AQ365" s="108">
        <f t="shared" si="84"/>
        <v>0</v>
      </c>
      <c r="AR365" s="108">
        <f t="shared" si="84"/>
        <v>0</v>
      </c>
      <c r="AS365" s="108">
        <f t="shared" si="84"/>
        <v>0</v>
      </c>
      <c r="AT365" s="108">
        <f t="shared" si="84"/>
        <v>0</v>
      </c>
      <c r="AU365" s="108">
        <f t="shared" si="84"/>
        <v>0</v>
      </c>
      <c r="AV365" s="108">
        <f t="shared" si="84"/>
        <v>0</v>
      </c>
      <c r="AW365" s="108">
        <f t="shared" si="84"/>
        <v>0</v>
      </c>
      <c r="AX365" s="108">
        <f t="shared" si="84"/>
        <v>0</v>
      </c>
      <c r="AY365" s="108">
        <f t="shared" si="84"/>
        <v>0</v>
      </c>
      <c r="AZ365" s="108">
        <f t="shared" si="84"/>
        <v>0</v>
      </c>
      <c r="BA365" s="108">
        <f t="shared" si="84"/>
        <v>0</v>
      </c>
      <c r="BB365" s="108">
        <f t="shared" si="84"/>
        <v>0</v>
      </c>
      <c r="BC365" s="108">
        <f t="shared" si="84"/>
        <v>0</v>
      </c>
      <c r="BD365" s="108">
        <f t="shared" si="84"/>
        <v>0</v>
      </c>
      <c r="BE365" s="108">
        <f t="shared" si="84"/>
        <v>0</v>
      </c>
      <c r="BF365" s="108">
        <f t="shared" si="84"/>
        <v>0</v>
      </c>
      <c r="BG365" s="108">
        <f t="shared" si="84"/>
        <v>0</v>
      </c>
      <c r="BH365" s="108">
        <f t="shared" si="84"/>
        <v>0</v>
      </c>
      <c r="BI365" s="108">
        <f t="shared" si="84"/>
        <v>0</v>
      </c>
      <c r="BJ365" s="108">
        <f t="shared" si="84"/>
        <v>0</v>
      </c>
      <c r="BK365" s="108">
        <f t="shared" si="84"/>
        <v>0</v>
      </c>
      <c r="BL365" s="108">
        <f>SUBTOTAL(9,BL363:BL364)</f>
        <v>0</v>
      </c>
      <c r="BM365" s="108">
        <f>SUBTOTAL(9,BM363:BM364)</f>
        <v>0</v>
      </c>
      <c r="BN365" s="108">
        <f t="shared" si="84"/>
        <v>0</v>
      </c>
      <c r="BO365" s="108">
        <f t="shared" si="84"/>
        <v>0</v>
      </c>
      <c r="BP365" s="108">
        <f t="shared" si="84"/>
        <v>0</v>
      </c>
      <c r="BQ365" s="108">
        <f t="shared" si="84"/>
        <v>0</v>
      </c>
      <c r="BR365" s="108">
        <f t="shared" si="85"/>
        <v>0</v>
      </c>
      <c r="BS365" s="108">
        <f t="shared" si="85"/>
        <v>0</v>
      </c>
      <c r="BT365" s="108">
        <f t="shared" si="85"/>
        <v>0</v>
      </c>
      <c r="BU365" s="108">
        <f t="shared" si="85"/>
        <v>0</v>
      </c>
      <c r="BV365" s="108">
        <f t="shared" si="85"/>
        <v>0</v>
      </c>
      <c r="BW365" s="108">
        <f t="shared" si="85"/>
        <v>0</v>
      </c>
      <c r="BX365" s="108">
        <f t="shared" si="85"/>
        <v>0</v>
      </c>
      <c r="BY365" s="108">
        <f t="shared" si="85"/>
        <v>0</v>
      </c>
      <c r="BZ365" s="108">
        <f t="shared" si="85"/>
        <v>0</v>
      </c>
      <c r="CA365" s="108">
        <f t="shared" si="85"/>
        <v>0</v>
      </c>
      <c r="CB365" s="108">
        <f t="shared" si="85"/>
        <v>0</v>
      </c>
      <c r="CC365" s="108">
        <f t="shared" si="85"/>
        <v>0</v>
      </c>
      <c r="CD365" s="108">
        <f t="shared" si="85"/>
        <v>0</v>
      </c>
      <c r="CE365" s="108">
        <f t="shared" si="85"/>
        <v>0</v>
      </c>
      <c r="CF365" s="108">
        <f t="shared" si="85"/>
        <v>0</v>
      </c>
      <c r="CG365" s="108">
        <f t="shared" si="85"/>
        <v>0</v>
      </c>
    </row>
    <row r="366" spans="1:85" ht="93" outlineLevel="1" x14ac:dyDescent="0.35">
      <c r="A366" s="92" t="s">
        <v>621</v>
      </c>
      <c r="B366" s="88" t="s">
        <v>622</v>
      </c>
      <c r="C366" s="55" t="s">
        <v>64</v>
      </c>
      <c r="D366" s="77">
        <v>242201456119</v>
      </c>
      <c r="E366" s="57" t="s">
        <v>65</v>
      </c>
      <c r="F366" s="86">
        <f t="shared" ref="F366:F399" si="88">G366+H366</f>
        <v>8000</v>
      </c>
      <c r="G366" s="59">
        <f t="shared" si="74"/>
        <v>0</v>
      </c>
      <c r="H366" s="60">
        <f t="shared" si="75"/>
        <v>8000</v>
      </c>
      <c r="I366" s="61"/>
      <c r="J366" s="60"/>
      <c r="K366" s="69"/>
      <c r="L366" s="64"/>
      <c r="M366" s="63"/>
      <c r="N366" s="64"/>
      <c r="O366" s="69"/>
      <c r="P366" s="64"/>
      <c r="Q366" s="59"/>
      <c r="R366" s="60"/>
      <c r="S366" s="64"/>
      <c r="T366" s="59"/>
      <c r="U366" s="60"/>
      <c r="V366" s="59"/>
      <c r="W366" s="60"/>
      <c r="X366" s="59"/>
      <c r="Y366" s="60"/>
      <c r="Z366" s="69"/>
      <c r="AA366" s="66"/>
      <c r="AB366" s="63"/>
      <c r="AC366" s="64"/>
      <c r="AD366" s="69"/>
      <c r="AE366" s="64"/>
      <c r="AF366" s="69"/>
      <c r="AG366" s="64"/>
      <c r="AH366" s="59"/>
      <c r="AI366" s="60"/>
      <c r="AJ366" s="64"/>
      <c r="AK366" s="64"/>
      <c r="AL366" s="59"/>
      <c r="AM366" s="60"/>
      <c r="AN366" s="59"/>
      <c r="AO366" s="60"/>
      <c r="AP366" s="59"/>
      <c r="AQ366" s="60"/>
      <c r="AR366" s="69"/>
      <c r="AS366" s="64"/>
      <c r="AT366" s="60"/>
      <c r="AU366" s="64"/>
      <c r="AV366" s="64"/>
      <c r="AW366" s="64"/>
      <c r="AX366" s="64"/>
      <c r="AY366" s="64"/>
      <c r="AZ366" s="64"/>
      <c r="BA366" s="64">
        <v>8000</v>
      </c>
      <c r="BB366" s="64"/>
      <c r="BC366" s="69"/>
      <c r="BD366" s="60"/>
      <c r="BE366" s="59"/>
      <c r="BF366" s="60"/>
      <c r="BG366" s="60"/>
      <c r="BH366" s="69"/>
      <c r="BI366" s="64"/>
      <c r="BJ366" s="64"/>
      <c r="BK366" s="64"/>
      <c r="BL366" s="69"/>
      <c r="BM366" s="64"/>
      <c r="BN366" s="64"/>
      <c r="BO366" s="64"/>
      <c r="BP366" s="64"/>
      <c r="BQ366" s="64"/>
      <c r="BR366" s="64"/>
      <c r="BS366" s="69"/>
      <c r="BT366" s="64"/>
      <c r="BU366" s="70"/>
      <c r="BV366" s="66"/>
      <c r="BW366" s="64"/>
      <c r="BX366" s="66"/>
      <c r="BY366" s="66"/>
      <c r="BZ366" s="64"/>
      <c r="CA366" s="64"/>
      <c r="CB366" s="60"/>
      <c r="CC366" s="60"/>
      <c r="CD366" s="64"/>
      <c r="CE366" s="64"/>
      <c r="CF366" s="69"/>
      <c r="CG366" s="64"/>
    </row>
    <row r="367" spans="1:85" ht="46.5" outlineLevel="1" x14ac:dyDescent="0.35">
      <c r="A367" s="92" t="s">
        <v>621</v>
      </c>
      <c r="B367" s="88" t="s">
        <v>623</v>
      </c>
      <c r="C367" s="55" t="s">
        <v>71</v>
      </c>
      <c r="D367" s="77" t="s">
        <v>624</v>
      </c>
      <c r="E367" s="57" t="s">
        <v>65</v>
      </c>
      <c r="F367" s="86">
        <f t="shared" si="88"/>
        <v>1148.0126500000001</v>
      </c>
      <c r="G367" s="59">
        <f t="shared" si="74"/>
        <v>14.480700000000001</v>
      </c>
      <c r="H367" s="60">
        <f t="shared" si="75"/>
        <v>1133.5319500000001</v>
      </c>
      <c r="I367" s="61"/>
      <c r="J367" s="60"/>
      <c r="K367" s="69">
        <v>14.480700000000001</v>
      </c>
      <c r="L367" s="64">
        <v>5.91465</v>
      </c>
      <c r="M367" s="63"/>
      <c r="N367" s="64"/>
      <c r="O367" s="69"/>
      <c r="P367" s="64"/>
      <c r="Q367" s="59"/>
      <c r="R367" s="60"/>
      <c r="S367" s="64">
        <v>141.34229999999999</v>
      </c>
      <c r="T367" s="59"/>
      <c r="U367" s="60"/>
      <c r="V367" s="59"/>
      <c r="W367" s="60"/>
      <c r="X367" s="59"/>
      <c r="Y367" s="60"/>
      <c r="Z367" s="69"/>
      <c r="AA367" s="66"/>
      <c r="AB367" s="63"/>
      <c r="AC367" s="64"/>
      <c r="AD367" s="69"/>
      <c r="AE367" s="64"/>
      <c r="AF367" s="69"/>
      <c r="AG367" s="64"/>
      <c r="AH367" s="59"/>
      <c r="AI367" s="60"/>
      <c r="AJ367" s="64">
        <v>548.27499999999998</v>
      </c>
      <c r="AK367" s="64"/>
      <c r="AL367" s="59"/>
      <c r="AM367" s="60"/>
      <c r="AN367" s="59"/>
      <c r="AO367" s="60"/>
      <c r="AP367" s="59"/>
      <c r="AQ367" s="60"/>
      <c r="AR367" s="69"/>
      <c r="AS367" s="64"/>
      <c r="AT367" s="60"/>
      <c r="AU367" s="64"/>
      <c r="AV367" s="64"/>
      <c r="AW367" s="64"/>
      <c r="AX367" s="64"/>
      <c r="AY367" s="64"/>
      <c r="AZ367" s="64"/>
      <c r="BA367" s="64"/>
      <c r="BB367" s="64"/>
      <c r="BC367" s="69"/>
      <c r="BD367" s="60"/>
      <c r="BE367" s="59"/>
      <c r="BF367" s="60"/>
      <c r="BG367" s="60"/>
      <c r="BH367" s="69"/>
      <c r="BI367" s="64"/>
      <c r="BJ367" s="64"/>
      <c r="BK367" s="64"/>
      <c r="BL367" s="69"/>
      <c r="BM367" s="64"/>
      <c r="BN367" s="64"/>
      <c r="BO367" s="64"/>
      <c r="BP367" s="64"/>
      <c r="BQ367" s="64">
        <v>438</v>
      </c>
      <c r="BR367" s="64"/>
      <c r="BS367" s="69"/>
      <c r="BT367" s="64"/>
      <c r="BU367" s="70"/>
      <c r="BV367" s="66"/>
      <c r="BW367" s="64"/>
      <c r="BX367" s="66"/>
      <c r="BY367" s="66"/>
      <c r="BZ367" s="64"/>
      <c r="CA367" s="64"/>
      <c r="CB367" s="60"/>
      <c r="CC367" s="60"/>
      <c r="CD367" s="64"/>
      <c r="CE367" s="64"/>
      <c r="CF367" s="69"/>
      <c r="CG367" s="64"/>
    </row>
    <row r="368" spans="1:85" ht="46.5" outlineLevel="1" x14ac:dyDescent="0.35">
      <c r="A368" s="92" t="s">
        <v>621</v>
      </c>
      <c r="B368" s="88" t="s">
        <v>625</v>
      </c>
      <c r="C368" s="55" t="s">
        <v>71</v>
      </c>
      <c r="D368" s="77" t="s">
        <v>626</v>
      </c>
      <c r="E368" s="57" t="s">
        <v>65</v>
      </c>
      <c r="F368" s="86">
        <f t="shared" si="88"/>
        <v>773.24109999999996</v>
      </c>
      <c r="G368" s="59">
        <f t="shared" si="74"/>
        <v>463.43323999999996</v>
      </c>
      <c r="H368" s="60">
        <f t="shared" si="75"/>
        <v>309.80786000000001</v>
      </c>
      <c r="I368" s="61"/>
      <c r="J368" s="60"/>
      <c r="K368" s="69">
        <v>106.19179</v>
      </c>
      <c r="L368" s="64">
        <v>43.374110000000002</v>
      </c>
      <c r="M368" s="63"/>
      <c r="N368" s="64"/>
      <c r="O368" s="69"/>
      <c r="P368" s="64"/>
      <c r="Q368" s="59"/>
      <c r="R368" s="60"/>
      <c r="S368" s="64">
        <v>172.7517</v>
      </c>
      <c r="T368" s="59">
        <v>357.24144999999999</v>
      </c>
      <c r="U368" s="60">
        <v>3.6085500000000001</v>
      </c>
      <c r="V368" s="59"/>
      <c r="W368" s="60"/>
      <c r="X368" s="59"/>
      <c r="Y368" s="60"/>
      <c r="Z368" s="69"/>
      <c r="AA368" s="66"/>
      <c r="AB368" s="63"/>
      <c r="AC368" s="64"/>
      <c r="AD368" s="69"/>
      <c r="AE368" s="64"/>
      <c r="AF368" s="69"/>
      <c r="AG368" s="64"/>
      <c r="AH368" s="59"/>
      <c r="AI368" s="60"/>
      <c r="AJ368" s="64"/>
      <c r="AK368" s="64"/>
      <c r="AL368" s="59"/>
      <c r="AM368" s="60"/>
      <c r="AN368" s="59"/>
      <c r="AO368" s="60"/>
      <c r="AP368" s="59"/>
      <c r="AQ368" s="60"/>
      <c r="AR368" s="69"/>
      <c r="AS368" s="64"/>
      <c r="AT368" s="60"/>
      <c r="AU368" s="64"/>
      <c r="AV368" s="64"/>
      <c r="AW368" s="64"/>
      <c r="AX368" s="64"/>
      <c r="AY368" s="64"/>
      <c r="AZ368" s="64"/>
      <c r="BA368" s="64"/>
      <c r="BB368" s="64"/>
      <c r="BC368" s="69"/>
      <c r="BD368" s="60"/>
      <c r="BE368" s="59"/>
      <c r="BF368" s="60"/>
      <c r="BG368" s="60"/>
      <c r="BH368" s="69"/>
      <c r="BI368" s="64"/>
      <c r="BJ368" s="64"/>
      <c r="BK368" s="64"/>
      <c r="BL368" s="69"/>
      <c r="BM368" s="64"/>
      <c r="BN368" s="64"/>
      <c r="BO368" s="64">
        <v>90.073499999999996</v>
      </c>
      <c r="BP368" s="64"/>
      <c r="BQ368" s="64"/>
      <c r="BR368" s="64"/>
      <c r="BS368" s="69"/>
      <c r="BT368" s="64"/>
      <c r="BU368" s="70"/>
      <c r="BV368" s="66"/>
      <c r="BW368" s="64"/>
      <c r="BX368" s="66"/>
      <c r="BY368" s="66"/>
      <c r="BZ368" s="64"/>
      <c r="CA368" s="64"/>
      <c r="CB368" s="60"/>
      <c r="CC368" s="60"/>
      <c r="CD368" s="64"/>
      <c r="CE368" s="64"/>
      <c r="CF368" s="69"/>
      <c r="CG368" s="64"/>
    </row>
    <row r="369" spans="1:85" ht="46.5" outlineLevel="1" x14ac:dyDescent="0.35">
      <c r="A369" s="92" t="s">
        <v>621</v>
      </c>
      <c r="B369" s="88" t="s">
        <v>627</v>
      </c>
      <c r="C369" s="55" t="s">
        <v>71</v>
      </c>
      <c r="D369" s="77" t="s">
        <v>628</v>
      </c>
      <c r="E369" s="57" t="s">
        <v>65</v>
      </c>
      <c r="F369" s="86">
        <f t="shared" si="88"/>
        <v>1342.43</v>
      </c>
      <c r="G369" s="59">
        <f t="shared" si="74"/>
        <v>0</v>
      </c>
      <c r="H369" s="60">
        <f t="shared" si="75"/>
        <v>1342.43</v>
      </c>
      <c r="I369" s="61"/>
      <c r="J369" s="60"/>
      <c r="K369" s="69"/>
      <c r="L369" s="64"/>
      <c r="M369" s="63"/>
      <c r="N369" s="64"/>
      <c r="O369" s="69"/>
      <c r="P369" s="64"/>
      <c r="Q369" s="59"/>
      <c r="R369" s="60"/>
      <c r="S369" s="64"/>
      <c r="T369" s="59"/>
      <c r="U369" s="60"/>
      <c r="V369" s="59"/>
      <c r="W369" s="60"/>
      <c r="X369" s="59"/>
      <c r="Y369" s="60"/>
      <c r="Z369" s="69"/>
      <c r="AA369" s="66"/>
      <c r="AB369" s="63"/>
      <c r="AC369" s="64"/>
      <c r="AD369" s="69"/>
      <c r="AE369" s="64"/>
      <c r="AF369" s="69"/>
      <c r="AG369" s="64"/>
      <c r="AH369" s="59"/>
      <c r="AI369" s="60"/>
      <c r="AJ369" s="64">
        <v>614.69000000000005</v>
      </c>
      <c r="AK369" s="64"/>
      <c r="AL369" s="59"/>
      <c r="AM369" s="60"/>
      <c r="AN369" s="59"/>
      <c r="AO369" s="60"/>
      <c r="AP369" s="59"/>
      <c r="AQ369" s="60"/>
      <c r="AR369" s="69"/>
      <c r="AS369" s="64"/>
      <c r="AT369" s="60"/>
      <c r="AU369" s="64"/>
      <c r="AV369" s="64"/>
      <c r="AW369" s="64"/>
      <c r="AX369" s="64"/>
      <c r="AY369" s="64"/>
      <c r="AZ369" s="64"/>
      <c r="BA369" s="64"/>
      <c r="BB369" s="64"/>
      <c r="BC369" s="69"/>
      <c r="BD369" s="60"/>
      <c r="BE369" s="59"/>
      <c r="BF369" s="60"/>
      <c r="BG369" s="60"/>
      <c r="BH369" s="69"/>
      <c r="BI369" s="64"/>
      <c r="BJ369" s="64"/>
      <c r="BK369" s="64"/>
      <c r="BL369" s="69"/>
      <c r="BM369" s="64"/>
      <c r="BN369" s="64"/>
      <c r="BO369" s="64"/>
      <c r="BP369" s="64"/>
      <c r="BQ369" s="64">
        <v>727.74</v>
      </c>
      <c r="BR369" s="64"/>
      <c r="BS369" s="69"/>
      <c r="BT369" s="64"/>
      <c r="BU369" s="70"/>
      <c r="BV369" s="66"/>
      <c r="BW369" s="64"/>
      <c r="BX369" s="66"/>
      <c r="BY369" s="66"/>
      <c r="BZ369" s="64"/>
      <c r="CA369" s="64"/>
      <c r="CB369" s="60"/>
      <c r="CC369" s="60"/>
      <c r="CD369" s="64"/>
      <c r="CE369" s="64"/>
      <c r="CF369" s="69"/>
      <c r="CG369" s="64"/>
    </row>
    <row r="370" spans="1:85" ht="46.5" outlineLevel="1" x14ac:dyDescent="0.35">
      <c r="A370" s="92" t="s">
        <v>621</v>
      </c>
      <c r="B370" s="88" t="s">
        <v>629</v>
      </c>
      <c r="C370" s="55" t="s">
        <v>71</v>
      </c>
      <c r="D370" s="77">
        <v>250813017992</v>
      </c>
      <c r="E370" s="57" t="s">
        <v>65</v>
      </c>
      <c r="F370" s="86">
        <f t="shared" si="88"/>
        <v>763.77163999999993</v>
      </c>
      <c r="G370" s="59">
        <f t="shared" si="74"/>
        <v>26.708839999999999</v>
      </c>
      <c r="H370" s="60">
        <f t="shared" si="75"/>
        <v>737.06279999999992</v>
      </c>
      <c r="I370" s="61"/>
      <c r="J370" s="60"/>
      <c r="K370" s="69">
        <v>26.708839999999999</v>
      </c>
      <c r="L370" s="64">
        <v>10.90925</v>
      </c>
      <c r="M370" s="63"/>
      <c r="N370" s="64"/>
      <c r="O370" s="69"/>
      <c r="P370" s="64"/>
      <c r="Q370" s="59"/>
      <c r="R370" s="60"/>
      <c r="S370" s="64">
        <v>226.52355</v>
      </c>
      <c r="T370" s="59"/>
      <c r="U370" s="60"/>
      <c r="V370" s="59"/>
      <c r="W370" s="60"/>
      <c r="X370" s="59"/>
      <c r="Y370" s="60"/>
      <c r="Z370" s="69"/>
      <c r="AA370" s="66"/>
      <c r="AB370" s="63"/>
      <c r="AC370" s="64"/>
      <c r="AD370" s="69"/>
      <c r="AE370" s="64"/>
      <c r="AF370" s="69"/>
      <c r="AG370" s="64"/>
      <c r="AH370" s="59"/>
      <c r="AI370" s="60"/>
      <c r="AJ370" s="64">
        <v>273.13</v>
      </c>
      <c r="AK370" s="64"/>
      <c r="AL370" s="59"/>
      <c r="AM370" s="60"/>
      <c r="AN370" s="59"/>
      <c r="AO370" s="60"/>
      <c r="AP370" s="59"/>
      <c r="AQ370" s="60"/>
      <c r="AR370" s="69"/>
      <c r="AS370" s="64"/>
      <c r="AT370" s="60"/>
      <c r="AU370" s="64"/>
      <c r="AV370" s="64"/>
      <c r="AW370" s="64"/>
      <c r="AX370" s="64"/>
      <c r="AY370" s="64"/>
      <c r="AZ370" s="64"/>
      <c r="BA370" s="64"/>
      <c r="BB370" s="64"/>
      <c r="BC370" s="69"/>
      <c r="BD370" s="60"/>
      <c r="BE370" s="59"/>
      <c r="BF370" s="60"/>
      <c r="BG370" s="60"/>
      <c r="BH370" s="69"/>
      <c r="BI370" s="64"/>
      <c r="BJ370" s="64"/>
      <c r="BK370" s="64"/>
      <c r="BL370" s="69"/>
      <c r="BM370" s="64"/>
      <c r="BN370" s="64"/>
      <c r="BO370" s="64"/>
      <c r="BP370" s="64"/>
      <c r="BQ370" s="60">
        <v>226.5</v>
      </c>
      <c r="BR370" s="64"/>
      <c r="BS370" s="69"/>
      <c r="BT370" s="64"/>
      <c r="BU370" s="70"/>
      <c r="BV370" s="66"/>
      <c r="BW370" s="64"/>
      <c r="BX370" s="66"/>
      <c r="BY370" s="66"/>
      <c r="BZ370" s="64"/>
      <c r="CA370" s="64"/>
      <c r="CB370" s="60"/>
      <c r="CC370" s="60"/>
      <c r="CD370" s="64"/>
      <c r="CE370" s="64"/>
      <c r="CF370" s="69"/>
      <c r="CG370" s="64"/>
    </row>
    <row r="371" spans="1:85" ht="46.5" outlineLevel="1" x14ac:dyDescent="0.35">
      <c r="A371" s="92" t="s">
        <v>621</v>
      </c>
      <c r="B371" s="88" t="s">
        <v>630</v>
      </c>
      <c r="C371" s="55" t="s">
        <v>71</v>
      </c>
      <c r="D371" s="77" t="s">
        <v>631</v>
      </c>
      <c r="E371" s="57" t="s">
        <v>65</v>
      </c>
      <c r="F371" s="86">
        <f t="shared" si="88"/>
        <v>3219.3004000000001</v>
      </c>
      <c r="G371" s="59">
        <f t="shared" si="74"/>
        <v>185.24369999999999</v>
      </c>
      <c r="H371" s="60">
        <f t="shared" si="75"/>
        <v>3034.0567000000001</v>
      </c>
      <c r="I371" s="61"/>
      <c r="J371" s="60"/>
      <c r="K371" s="69">
        <v>6.4358700000000004</v>
      </c>
      <c r="L371" s="64">
        <v>2.62873</v>
      </c>
      <c r="M371" s="63"/>
      <c r="N371" s="64"/>
      <c r="O371" s="69"/>
      <c r="P371" s="64"/>
      <c r="Q371" s="59"/>
      <c r="R371" s="60"/>
      <c r="S371" s="64">
        <v>10.469799999999999</v>
      </c>
      <c r="T371" s="59">
        <v>178.80783</v>
      </c>
      <c r="U371" s="60">
        <v>1.8061700000000001</v>
      </c>
      <c r="V371" s="59"/>
      <c r="W371" s="60"/>
      <c r="X371" s="59"/>
      <c r="Y371" s="60"/>
      <c r="Z371" s="69"/>
      <c r="AA371" s="66"/>
      <c r="AB371" s="63"/>
      <c r="AC371" s="64"/>
      <c r="AD371" s="69"/>
      <c r="AE371" s="64"/>
      <c r="AF371" s="69"/>
      <c r="AG371" s="64"/>
      <c r="AH371" s="59"/>
      <c r="AI371" s="60"/>
      <c r="AJ371" s="64"/>
      <c r="AK371" s="64"/>
      <c r="AL371" s="59"/>
      <c r="AM371" s="60"/>
      <c r="AN371" s="59"/>
      <c r="AO371" s="60"/>
      <c r="AP371" s="59"/>
      <c r="AQ371" s="60"/>
      <c r="AR371" s="69"/>
      <c r="AS371" s="64"/>
      <c r="AT371" s="60"/>
      <c r="AU371" s="64"/>
      <c r="AV371" s="64"/>
      <c r="AW371" s="64"/>
      <c r="AX371" s="64"/>
      <c r="AY371" s="64"/>
      <c r="AZ371" s="64"/>
      <c r="BA371" s="64"/>
      <c r="BB371" s="64"/>
      <c r="BC371" s="69"/>
      <c r="BD371" s="60"/>
      <c r="BE371" s="59"/>
      <c r="BF371" s="60"/>
      <c r="BG371" s="60"/>
      <c r="BH371" s="69"/>
      <c r="BI371" s="64"/>
      <c r="BJ371" s="64"/>
      <c r="BK371" s="64"/>
      <c r="BL371" s="69"/>
      <c r="BM371" s="64"/>
      <c r="BN371" s="64"/>
      <c r="BO371" s="64"/>
      <c r="BP371" s="64"/>
      <c r="BQ371" s="60">
        <v>3019.152</v>
      </c>
      <c r="BR371" s="64"/>
      <c r="BS371" s="69"/>
      <c r="BT371" s="64"/>
      <c r="BU371" s="70"/>
      <c r="BV371" s="66"/>
      <c r="BW371" s="64"/>
      <c r="BX371" s="66"/>
      <c r="BY371" s="66"/>
      <c r="BZ371" s="64"/>
      <c r="CA371" s="64"/>
      <c r="CB371" s="60"/>
      <c r="CC371" s="60"/>
      <c r="CD371" s="64"/>
      <c r="CE371" s="64"/>
      <c r="CF371" s="69"/>
      <c r="CG371" s="64"/>
    </row>
    <row r="372" spans="1:85" ht="46.5" outlineLevel="1" x14ac:dyDescent="0.35">
      <c r="A372" s="92" t="s">
        <v>621</v>
      </c>
      <c r="B372" s="88" t="s">
        <v>632</v>
      </c>
      <c r="C372" s="55" t="s">
        <v>71</v>
      </c>
      <c r="D372" s="77">
        <v>242201562290</v>
      </c>
      <c r="E372" s="57" t="s">
        <v>65</v>
      </c>
      <c r="F372" s="86">
        <f t="shared" si="88"/>
        <v>598.96047999999996</v>
      </c>
      <c r="G372" s="59">
        <f t="shared" si="74"/>
        <v>0</v>
      </c>
      <c r="H372" s="60">
        <f t="shared" si="75"/>
        <v>598.96047999999996</v>
      </c>
      <c r="I372" s="61"/>
      <c r="J372" s="60"/>
      <c r="K372" s="69"/>
      <c r="L372" s="64"/>
      <c r="M372" s="63"/>
      <c r="N372" s="64"/>
      <c r="O372" s="69"/>
      <c r="P372" s="64"/>
      <c r="Q372" s="59"/>
      <c r="R372" s="60"/>
      <c r="S372" s="64"/>
      <c r="T372" s="59"/>
      <c r="U372" s="60"/>
      <c r="V372" s="59"/>
      <c r="W372" s="60"/>
      <c r="X372" s="59"/>
      <c r="Y372" s="60"/>
      <c r="Z372" s="69"/>
      <c r="AA372" s="66"/>
      <c r="AB372" s="63"/>
      <c r="AC372" s="64"/>
      <c r="AD372" s="69"/>
      <c r="AE372" s="64"/>
      <c r="AF372" s="69"/>
      <c r="AG372" s="64"/>
      <c r="AH372" s="59"/>
      <c r="AI372" s="60"/>
      <c r="AJ372" s="64">
        <v>148.28754000000001</v>
      </c>
      <c r="AK372" s="64"/>
      <c r="AL372" s="59"/>
      <c r="AM372" s="60"/>
      <c r="AN372" s="59"/>
      <c r="AO372" s="60"/>
      <c r="AP372" s="59"/>
      <c r="AQ372" s="60"/>
      <c r="AR372" s="69"/>
      <c r="AS372" s="64"/>
      <c r="AT372" s="60"/>
      <c r="AU372" s="64"/>
      <c r="AV372" s="64"/>
      <c r="AW372" s="64"/>
      <c r="AX372" s="64"/>
      <c r="AY372" s="64"/>
      <c r="AZ372" s="64"/>
      <c r="BA372" s="64"/>
      <c r="BB372" s="64"/>
      <c r="BC372" s="69"/>
      <c r="BD372" s="60"/>
      <c r="BE372" s="59"/>
      <c r="BF372" s="60"/>
      <c r="BG372" s="60"/>
      <c r="BH372" s="69"/>
      <c r="BI372" s="64"/>
      <c r="BJ372" s="64"/>
      <c r="BK372" s="64"/>
      <c r="BL372" s="69"/>
      <c r="BM372" s="64"/>
      <c r="BN372" s="64"/>
      <c r="BO372" s="64"/>
      <c r="BP372" s="64"/>
      <c r="BQ372" s="64"/>
      <c r="BR372" s="64"/>
      <c r="BS372" s="69"/>
      <c r="BT372" s="64"/>
      <c r="BU372" s="70"/>
      <c r="BV372" s="66"/>
      <c r="BW372" s="64"/>
      <c r="BX372" s="66"/>
      <c r="BY372" s="66"/>
      <c r="BZ372" s="64"/>
      <c r="CA372" s="64"/>
      <c r="CB372" s="60"/>
      <c r="CC372" s="60"/>
      <c r="CD372" s="64">
        <v>450.67293999999998</v>
      </c>
      <c r="CE372" s="64"/>
      <c r="CF372" s="69"/>
      <c r="CG372" s="64"/>
    </row>
    <row r="373" spans="1:85" ht="46.5" outlineLevel="1" x14ac:dyDescent="0.35">
      <c r="A373" s="92" t="s">
        <v>621</v>
      </c>
      <c r="B373" s="88" t="s">
        <v>633</v>
      </c>
      <c r="C373" s="132" t="s">
        <v>71</v>
      </c>
      <c r="D373" s="77" t="s">
        <v>634</v>
      </c>
      <c r="E373" s="57" t="s">
        <v>65</v>
      </c>
      <c r="F373" s="86">
        <f t="shared" si="88"/>
        <v>44.806799999999996</v>
      </c>
      <c r="G373" s="59">
        <f t="shared" si="74"/>
        <v>34.681339999999999</v>
      </c>
      <c r="H373" s="60">
        <f t="shared" si="75"/>
        <v>10.12546</v>
      </c>
      <c r="I373" s="61"/>
      <c r="J373" s="60"/>
      <c r="K373" s="69">
        <v>4.8269000000000002</v>
      </c>
      <c r="L373" s="64">
        <v>1.9715499999999999</v>
      </c>
      <c r="M373" s="63"/>
      <c r="N373" s="64"/>
      <c r="O373" s="69"/>
      <c r="P373" s="64"/>
      <c r="Q373" s="59"/>
      <c r="R373" s="60"/>
      <c r="S373" s="64">
        <v>7.8523500000000004</v>
      </c>
      <c r="T373" s="59">
        <v>29.85444</v>
      </c>
      <c r="U373" s="60">
        <v>0.30155999999999999</v>
      </c>
      <c r="V373" s="59"/>
      <c r="W373" s="60"/>
      <c r="X373" s="59"/>
      <c r="Y373" s="60"/>
      <c r="Z373" s="69"/>
      <c r="AA373" s="66"/>
      <c r="AB373" s="63"/>
      <c r="AC373" s="64"/>
      <c r="AD373" s="69"/>
      <c r="AE373" s="64"/>
      <c r="AF373" s="69"/>
      <c r="AG373" s="64"/>
      <c r="AH373" s="59"/>
      <c r="AI373" s="60"/>
      <c r="AJ373" s="64"/>
      <c r="AK373" s="64"/>
      <c r="AL373" s="59"/>
      <c r="AM373" s="60"/>
      <c r="AN373" s="59"/>
      <c r="AO373" s="60"/>
      <c r="AP373" s="59"/>
      <c r="AQ373" s="60"/>
      <c r="AR373" s="69"/>
      <c r="AS373" s="64"/>
      <c r="AT373" s="60"/>
      <c r="AU373" s="64"/>
      <c r="AV373" s="64"/>
      <c r="AW373" s="64"/>
      <c r="AX373" s="64"/>
      <c r="AY373" s="64"/>
      <c r="AZ373" s="64"/>
      <c r="BA373" s="64"/>
      <c r="BB373" s="64"/>
      <c r="BC373" s="69"/>
      <c r="BD373" s="60"/>
      <c r="BE373" s="59"/>
      <c r="BF373" s="60"/>
      <c r="BG373" s="60"/>
      <c r="BH373" s="69"/>
      <c r="BI373" s="64"/>
      <c r="BJ373" s="64"/>
      <c r="BK373" s="64"/>
      <c r="BL373" s="69"/>
      <c r="BM373" s="64"/>
      <c r="BN373" s="64"/>
      <c r="BO373" s="64"/>
      <c r="BP373" s="64"/>
      <c r="BQ373" s="64"/>
      <c r="BR373" s="64"/>
      <c r="BS373" s="69"/>
      <c r="BT373" s="64"/>
      <c r="BU373" s="70"/>
      <c r="BV373" s="66"/>
      <c r="BW373" s="64"/>
      <c r="BX373" s="66"/>
      <c r="BY373" s="66"/>
      <c r="BZ373" s="64"/>
      <c r="CA373" s="64"/>
      <c r="CB373" s="60"/>
      <c r="CC373" s="60"/>
      <c r="CD373" s="64"/>
      <c r="CE373" s="64"/>
      <c r="CF373" s="69"/>
      <c r="CG373" s="64"/>
    </row>
    <row r="374" spans="1:85" ht="46.5" outlineLevel="1" x14ac:dyDescent="0.35">
      <c r="A374" s="92" t="s">
        <v>621</v>
      </c>
      <c r="B374" s="88" t="s">
        <v>635</v>
      </c>
      <c r="C374" s="55" t="s">
        <v>71</v>
      </c>
      <c r="D374" s="77">
        <v>242305479449</v>
      </c>
      <c r="E374" s="57" t="s">
        <v>65</v>
      </c>
      <c r="F374" s="86">
        <f t="shared" si="88"/>
        <v>235.2792</v>
      </c>
      <c r="G374" s="59">
        <f t="shared" si="74"/>
        <v>20.85135</v>
      </c>
      <c r="H374" s="60">
        <f t="shared" si="75"/>
        <v>214.42785000000001</v>
      </c>
      <c r="I374" s="61">
        <v>11.19755</v>
      </c>
      <c r="J374" s="60">
        <v>4.5736499999999998</v>
      </c>
      <c r="K374" s="69">
        <v>9.6538000000000004</v>
      </c>
      <c r="L374" s="64">
        <v>3.9430999999999998</v>
      </c>
      <c r="M374" s="63"/>
      <c r="N374" s="64"/>
      <c r="O374" s="69"/>
      <c r="P374" s="64"/>
      <c r="Q374" s="59"/>
      <c r="R374" s="60"/>
      <c r="S374" s="64">
        <v>94.228200000000001</v>
      </c>
      <c r="T374" s="59"/>
      <c r="U374" s="60"/>
      <c r="V374" s="59"/>
      <c r="W374" s="60"/>
      <c r="X374" s="59"/>
      <c r="Y374" s="60"/>
      <c r="Z374" s="69"/>
      <c r="AA374" s="66"/>
      <c r="AB374" s="63"/>
      <c r="AC374" s="64"/>
      <c r="AD374" s="69"/>
      <c r="AE374" s="64"/>
      <c r="AF374" s="69"/>
      <c r="AG374" s="64"/>
      <c r="AH374" s="59"/>
      <c r="AI374" s="60"/>
      <c r="AJ374" s="64">
        <v>111.6829</v>
      </c>
      <c r="AK374" s="64"/>
      <c r="AL374" s="59"/>
      <c r="AM374" s="60"/>
      <c r="AN374" s="59"/>
      <c r="AO374" s="60"/>
      <c r="AP374" s="59"/>
      <c r="AQ374" s="60"/>
      <c r="AR374" s="69"/>
      <c r="AS374" s="64"/>
      <c r="AT374" s="60"/>
      <c r="AU374" s="64"/>
      <c r="AV374" s="64"/>
      <c r="AW374" s="64"/>
      <c r="AX374" s="64"/>
      <c r="AY374" s="64"/>
      <c r="AZ374" s="64"/>
      <c r="BA374" s="64"/>
      <c r="BB374" s="64"/>
      <c r="BC374" s="69"/>
      <c r="BD374" s="60"/>
      <c r="BE374" s="59"/>
      <c r="BF374" s="60"/>
      <c r="BG374" s="60"/>
      <c r="BH374" s="69"/>
      <c r="BI374" s="64"/>
      <c r="BJ374" s="64"/>
      <c r="BK374" s="64"/>
      <c r="BL374" s="69"/>
      <c r="BM374" s="64"/>
      <c r="BN374" s="64"/>
      <c r="BO374" s="64"/>
      <c r="BP374" s="64"/>
      <c r="BQ374" s="64"/>
      <c r="BR374" s="64"/>
      <c r="BS374" s="69"/>
      <c r="BT374" s="64"/>
      <c r="BU374" s="70"/>
      <c r="BV374" s="66"/>
      <c r="BW374" s="64"/>
      <c r="BX374" s="66"/>
      <c r="BY374" s="66"/>
      <c r="BZ374" s="64"/>
      <c r="CA374" s="64"/>
      <c r="CB374" s="60"/>
      <c r="CC374" s="60"/>
      <c r="CD374" s="64"/>
      <c r="CE374" s="64"/>
      <c r="CF374" s="69"/>
      <c r="CG374" s="64"/>
    </row>
    <row r="375" spans="1:85" ht="69.75" outlineLevel="1" x14ac:dyDescent="0.35">
      <c r="A375" s="92" t="s">
        <v>621</v>
      </c>
      <c r="B375" s="88" t="s">
        <v>636</v>
      </c>
      <c r="C375" s="55" t="s">
        <v>71</v>
      </c>
      <c r="D375" s="55" t="s">
        <v>637</v>
      </c>
      <c r="E375" s="57" t="s">
        <v>65</v>
      </c>
      <c r="F375" s="86">
        <f t="shared" si="88"/>
        <v>1621.7797599999999</v>
      </c>
      <c r="G375" s="59">
        <f t="shared" si="74"/>
        <v>300.23315000000002</v>
      </c>
      <c r="H375" s="60">
        <f t="shared" si="75"/>
        <v>1321.5466099999999</v>
      </c>
      <c r="I375" s="61"/>
      <c r="J375" s="60"/>
      <c r="K375" s="69">
        <v>300.23315000000002</v>
      </c>
      <c r="L375" s="64">
        <v>122.63043999999999</v>
      </c>
      <c r="M375" s="63"/>
      <c r="N375" s="64"/>
      <c r="O375" s="69"/>
      <c r="P375" s="64"/>
      <c r="Q375" s="59"/>
      <c r="R375" s="60"/>
      <c r="S375" s="64">
        <v>488.41617000000002</v>
      </c>
      <c r="T375" s="59"/>
      <c r="U375" s="60"/>
      <c r="V375" s="59"/>
      <c r="W375" s="60"/>
      <c r="X375" s="59"/>
      <c r="Y375" s="60"/>
      <c r="Z375" s="69"/>
      <c r="AA375" s="66"/>
      <c r="AB375" s="63"/>
      <c r="AC375" s="64"/>
      <c r="AD375" s="69"/>
      <c r="AE375" s="64"/>
      <c r="AF375" s="69"/>
      <c r="AG375" s="64"/>
      <c r="AH375" s="59"/>
      <c r="AI375" s="60"/>
      <c r="AJ375" s="64"/>
      <c r="AK375" s="64"/>
      <c r="AL375" s="59"/>
      <c r="AM375" s="60"/>
      <c r="AN375" s="59"/>
      <c r="AO375" s="60"/>
      <c r="AP375" s="59"/>
      <c r="AQ375" s="60"/>
      <c r="AR375" s="69"/>
      <c r="AS375" s="64"/>
      <c r="AT375" s="60"/>
      <c r="AU375" s="64"/>
      <c r="AV375" s="64"/>
      <c r="AW375" s="64"/>
      <c r="AX375" s="64"/>
      <c r="AY375" s="64"/>
      <c r="AZ375" s="64"/>
      <c r="BA375" s="64"/>
      <c r="BB375" s="64"/>
      <c r="BC375" s="69"/>
      <c r="BD375" s="60"/>
      <c r="BE375" s="59"/>
      <c r="BF375" s="60"/>
      <c r="BG375" s="60"/>
      <c r="BH375" s="69"/>
      <c r="BI375" s="64"/>
      <c r="BJ375" s="64"/>
      <c r="BK375" s="64"/>
      <c r="BL375" s="69"/>
      <c r="BM375" s="64"/>
      <c r="BN375" s="64"/>
      <c r="BO375" s="64"/>
      <c r="BP375" s="64"/>
      <c r="BQ375" s="60">
        <v>710.5</v>
      </c>
      <c r="BR375" s="64"/>
      <c r="BS375" s="69"/>
      <c r="BT375" s="64"/>
      <c r="BU375" s="70"/>
      <c r="BV375" s="66"/>
      <c r="BW375" s="64"/>
      <c r="BX375" s="66"/>
      <c r="BY375" s="66"/>
      <c r="BZ375" s="64"/>
      <c r="CA375" s="64"/>
      <c r="CB375" s="60"/>
      <c r="CC375" s="60"/>
      <c r="CD375" s="64"/>
      <c r="CE375" s="64"/>
      <c r="CF375" s="69"/>
      <c r="CG375" s="64"/>
    </row>
    <row r="376" spans="1:85" ht="69.75" outlineLevel="1" x14ac:dyDescent="0.35">
      <c r="A376" s="92" t="s">
        <v>621</v>
      </c>
      <c r="B376" s="88" t="s">
        <v>638</v>
      </c>
      <c r="C376" s="55" t="s">
        <v>71</v>
      </c>
      <c r="D376" s="55" t="s">
        <v>639</v>
      </c>
      <c r="E376" s="57" t="s">
        <v>65</v>
      </c>
      <c r="F376" s="86">
        <f t="shared" si="88"/>
        <v>640.22968000000003</v>
      </c>
      <c r="G376" s="59">
        <f t="shared" si="74"/>
        <v>0</v>
      </c>
      <c r="H376" s="60">
        <f t="shared" si="75"/>
        <v>640.22968000000003</v>
      </c>
      <c r="I376" s="61"/>
      <c r="J376" s="60"/>
      <c r="K376" s="69"/>
      <c r="L376" s="64"/>
      <c r="M376" s="63"/>
      <c r="N376" s="64"/>
      <c r="O376" s="69"/>
      <c r="P376" s="64"/>
      <c r="Q376" s="59"/>
      <c r="R376" s="60"/>
      <c r="S376" s="64">
        <v>36.644300000000001</v>
      </c>
      <c r="T376" s="59"/>
      <c r="U376" s="60"/>
      <c r="V376" s="59"/>
      <c r="W376" s="60"/>
      <c r="X376" s="59"/>
      <c r="Y376" s="60"/>
      <c r="Z376" s="69"/>
      <c r="AA376" s="66"/>
      <c r="AB376" s="63"/>
      <c r="AC376" s="64"/>
      <c r="AD376" s="69"/>
      <c r="AE376" s="64"/>
      <c r="AF376" s="69"/>
      <c r="AG376" s="64"/>
      <c r="AH376" s="59"/>
      <c r="AI376" s="60"/>
      <c r="AJ376" s="64"/>
      <c r="AK376" s="64"/>
      <c r="AL376" s="59"/>
      <c r="AM376" s="60"/>
      <c r="AN376" s="59"/>
      <c r="AO376" s="60"/>
      <c r="AP376" s="59"/>
      <c r="AQ376" s="60"/>
      <c r="AR376" s="69"/>
      <c r="AS376" s="64"/>
      <c r="AT376" s="60"/>
      <c r="AU376" s="64"/>
      <c r="AV376" s="64"/>
      <c r="AW376" s="64"/>
      <c r="AX376" s="64"/>
      <c r="AY376" s="64"/>
      <c r="AZ376" s="64"/>
      <c r="BA376" s="64"/>
      <c r="BB376" s="64"/>
      <c r="BC376" s="69"/>
      <c r="BD376" s="60"/>
      <c r="BE376" s="59"/>
      <c r="BF376" s="60"/>
      <c r="BG376" s="60"/>
      <c r="BH376" s="69"/>
      <c r="BI376" s="64"/>
      <c r="BJ376" s="64"/>
      <c r="BK376" s="64"/>
      <c r="BL376" s="69"/>
      <c r="BM376" s="64"/>
      <c r="BN376" s="64"/>
      <c r="BO376" s="64"/>
      <c r="BP376" s="64"/>
      <c r="BQ376" s="64">
        <v>603.58537999999999</v>
      </c>
      <c r="BR376" s="64"/>
      <c r="BS376" s="69"/>
      <c r="BT376" s="64"/>
      <c r="BU376" s="70"/>
      <c r="BV376" s="66"/>
      <c r="BW376" s="64"/>
      <c r="BX376" s="66"/>
      <c r="BY376" s="66"/>
      <c r="BZ376" s="64"/>
      <c r="CA376" s="64"/>
      <c r="CB376" s="60"/>
      <c r="CC376" s="60"/>
      <c r="CD376" s="64"/>
      <c r="CE376" s="64"/>
      <c r="CF376" s="69"/>
      <c r="CG376" s="64"/>
    </row>
    <row r="377" spans="1:85" ht="46.5" outlineLevel="1" x14ac:dyDescent="0.35">
      <c r="A377" s="92" t="s">
        <v>621</v>
      </c>
      <c r="B377" s="88" t="s">
        <v>640</v>
      </c>
      <c r="C377" s="55" t="s">
        <v>71</v>
      </c>
      <c r="D377" s="77" t="s">
        <v>641</v>
      </c>
      <c r="E377" s="57" t="s">
        <v>65</v>
      </c>
      <c r="F377" s="86">
        <f t="shared" si="88"/>
        <v>453.37869999999998</v>
      </c>
      <c r="G377" s="59">
        <f t="shared" si="74"/>
        <v>138.90851999999998</v>
      </c>
      <c r="H377" s="60">
        <f t="shared" si="75"/>
        <v>314.47018000000003</v>
      </c>
      <c r="I377" s="61"/>
      <c r="J377" s="60"/>
      <c r="K377" s="69">
        <v>4.8269000000000002</v>
      </c>
      <c r="L377" s="64">
        <v>1.9715499999999999</v>
      </c>
      <c r="M377" s="63"/>
      <c r="N377" s="64"/>
      <c r="O377" s="69"/>
      <c r="P377" s="64"/>
      <c r="Q377" s="59"/>
      <c r="R377" s="60"/>
      <c r="S377" s="64">
        <v>7.8523500000000004</v>
      </c>
      <c r="T377" s="59">
        <v>134.08161999999999</v>
      </c>
      <c r="U377" s="60">
        <v>1.3543799999999999</v>
      </c>
      <c r="V377" s="59"/>
      <c r="W377" s="60"/>
      <c r="X377" s="59"/>
      <c r="Y377" s="60"/>
      <c r="Z377" s="69"/>
      <c r="AA377" s="66"/>
      <c r="AB377" s="63"/>
      <c r="AC377" s="64"/>
      <c r="AD377" s="69"/>
      <c r="AE377" s="64"/>
      <c r="AF377" s="69"/>
      <c r="AG377" s="64"/>
      <c r="AH377" s="59"/>
      <c r="AI377" s="60"/>
      <c r="AJ377" s="64"/>
      <c r="AK377" s="64"/>
      <c r="AL377" s="59"/>
      <c r="AM377" s="60"/>
      <c r="AN377" s="59"/>
      <c r="AO377" s="60"/>
      <c r="AP377" s="59"/>
      <c r="AQ377" s="60"/>
      <c r="AR377" s="69"/>
      <c r="AS377" s="64"/>
      <c r="AT377" s="60"/>
      <c r="AU377" s="64"/>
      <c r="AV377" s="64"/>
      <c r="AW377" s="64"/>
      <c r="AX377" s="64"/>
      <c r="AY377" s="64"/>
      <c r="AZ377" s="64"/>
      <c r="BA377" s="64"/>
      <c r="BB377" s="64"/>
      <c r="BC377" s="69"/>
      <c r="BD377" s="60"/>
      <c r="BE377" s="59"/>
      <c r="BF377" s="60"/>
      <c r="BG377" s="60"/>
      <c r="BH377" s="69"/>
      <c r="BI377" s="64"/>
      <c r="BJ377" s="64"/>
      <c r="BK377" s="64"/>
      <c r="BL377" s="69"/>
      <c r="BM377" s="64"/>
      <c r="BN377" s="64"/>
      <c r="BO377" s="64"/>
      <c r="BP377" s="64"/>
      <c r="BQ377" s="64">
        <v>303.2919</v>
      </c>
      <c r="BR377" s="64"/>
      <c r="BS377" s="69"/>
      <c r="BT377" s="64"/>
      <c r="BU377" s="70"/>
      <c r="BV377" s="66"/>
      <c r="BW377" s="64"/>
      <c r="BX377" s="66"/>
      <c r="BY377" s="66"/>
      <c r="BZ377" s="64"/>
      <c r="CA377" s="64"/>
      <c r="CB377" s="60"/>
      <c r="CC377" s="60"/>
      <c r="CD377" s="64"/>
      <c r="CE377" s="64"/>
      <c r="CF377" s="69"/>
      <c r="CG377" s="64"/>
    </row>
    <row r="378" spans="1:85" ht="46.5" outlineLevel="1" x14ac:dyDescent="0.35">
      <c r="A378" s="92" t="s">
        <v>621</v>
      </c>
      <c r="B378" s="100" t="s">
        <v>642</v>
      </c>
      <c r="C378" s="55" t="s">
        <v>71</v>
      </c>
      <c r="D378" s="77">
        <v>242200248645</v>
      </c>
      <c r="E378" s="57" t="s">
        <v>65</v>
      </c>
      <c r="F378" s="86">
        <f t="shared" si="88"/>
        <v>483</v>
      </c>
      <c r="G378" s="59">
        <f t="shared" si="74"/>
        <v>0</v>
      </c>
      <c r="H378" s="60">
        <f t="shared" si="75"/>
        <v>483</v>
      </c>
      <c r="I378" s="61"/>
      <c r="J378" s="60"/>
      <c r="K378" s="69"/>
      <c r="L378" s="64"/>
      <c r="M378" s="63"/>
      <c r="N378" s="64"/>
      <c r="O378" s="69"/>
      <c r="P378" s="64"/>
      <c r="Q378" s="59"/>
      <c r="R378" s="60"/>
      <c r="S378" s="64"/>
      <c r="T378" s="59"/>
      <c r="U378" s="60"/>
      <c r="V378" s="59"/>
      <c r="W378" s="60"/>
      <c r="X378" s="59"/>
      <c r="Y378" s="60"/>
      <c r="Z378" s="69"/>
      <c r="AA378" s="66"/>
      <c r="AB378" s="63"/>
      <c r="AC378" s="64"/>
      <c r="AD378" s="69"/>
      <c r="AE378" s="64"/>
      <c r="AF378" s="69"/>
      <c r="AG378" s="64"/>
      <c r="AH378" s="59"/>
      <c r="AI378" s="60"/>
      <c r="AJ378" s="64"/>
      <c r="AK378" s="64"/>
      <c r="AL378" s="59"/>
      <c r="AM378" s="60"/>
      <c r="AN378" s="59"/>
      <c r="AO378" s="60"/>
      <c r="AP378" s="59"/>
      <c r="AQ378" s="60"/>
      <c r="AR378" s="69"/>
      <c r="AS378" s="64"/>
      <c r="AT378" s="60"/>
      <c r="AU378" s="64"/>
      <c r="AV378" s="64"/>
      <c r="AW378" s="64"/>
      <c r="AX378" s="64"/>
      <c r="AY378" s="64"/>
      <c r="AZ378" s="64"/>
      <c r="BA378" s="64"/>
      <c r="BB378" s="64"/>
      <c r="BC378" s="69"/>
      <c r="BD378" s="60"/>
      <c r="BE378" s="59"/>
      <c r="BF378" s="60"/>
      <c r="BG378" s="60"/>
      <c r="BH378" s="69"/>
      <c r="BI378" s="64"/>
      <c r="BJ378" s="64"/>
      <c r="BK378" s="64"/>
      <c r="BL378" s="69"/>
      <c r="BM378" s="64"/>
      <c r="BN378" s="64"/>
      <c r="BO378" s="64"/>
      <c r="BP378" s="64"/>
      <c r="BQ378" s="60">
        <v>483</v>
      </c>
      <c r="BR378" s="64"/>
      <c r="BS378" s="69"/>
      <c r="BT378" s="64"/>
      <c r="BU378" s="70"/>
      <c r="BV378" s="66"/>
      <c r="BW378" s="64"/>
      <c r="BX378" s="66"/>
      <c r="BY378" s="66"/>
      <c r="BZ378" s="64"/>
      <c r="CA378" s="64"/>
      <c r="CB378" s="60"/>
      <c r="CC378" s="60"/>
      <c r="CD378" s="64"/>
      <c r="CE378" s="64"/>
      <c r="CF378" s="69"/>
      <c r="CG378" s="64"/>
    </row>
    <row r="379" spans="1:85" ht="46.5" outlineLevel="1" x14ac:dyDescent="0.35">
      <c r="A379" s="92" t="s">
        <v>621</v>
      </c>
      <c r="B379" s="88" t="s">
        <v>643</v>
      </c>
      <c r="C379" s="55" t="s">
        <v>71</v>
      </c>
      <c r="D379" s="55" t="s">
        <v>644</v>
      </c>
      <c r="E379" s="57" t="s">
        <v>65</v>
      </c>
      <c r="F379" s="86">
        <f t="shared" si="88"/>
        <v>305.73487</v>
      </c>
      <c r="G379" s="59">
        <f t="shared" si="74"/>
        <v>0</v>
      </c>
      <c r="H379" s="60">
        <f t="shared" si="75"/>
        <v>305.73487</v>
      </c>
      <c r="I379" s="61"/>
      <c r="J379" s="60"/>
      <c r="K379" s="69"/>
      <c r="L379" s="64"/>
      <c r="M379" s="63"/>
      <c r="N379" s="64"/>
      <c r="O379" s="69"/>
      <c r="P379" s="64"/>
      <c r="Q379" s="59"/>
      <c r="R379" s="60"/>
      <c r="S379" s="64"/>
      <c r="T379" s="59"/>
      <c r="U379" s="60"/>
      <c r="V379" s="59"/>
      <c r="W379" s="60"/>
      <c r="X379" s="59"/>
      <c r="Y379" s="60"/>
      <c r="Z379" s="69"/>
      <c r="AA379" s="66"/>
      <c r="AB379" s="63"/>
      <c r="AC379" s="64"/>
      <c r="AD379" s="69"/>
      <c r="AE379" s="64"/>
      <c r="AF379" s="69"/>
      <c r="AG379" s="64"/>
      <c r="AH379" s="59"/>
      <c r="AI379" s="60"/>
      <c r="AJ379" s="64">
        <v>62.734870000000001</v>
      </c>
      <c r="AK379" s="64"/>
      <c r="AL379" s="59"/>
      <c r="AM379" s="60"/>
      <c r="AN379" s="59"/>
      <c r="AO379" s="60"/>
      <c r="AP379" s="59"/>
      <c r="AQ379" s="60"/>
      <c r="AR379" s="69"/>
      <c r="AS379" s="64"/>
      <c r="AT379" s="60"/>
      <c r="AU379" s="64"/>
      <c r="AV379" s="64"/>
      <c r="AW379" s="64"/>
      <c r="AX379" s="64"/>
      <c r="AY379" s="64"/>
      <c r="AZ379" s="64"/>
      <c r="BA379" s="64"/>
      <c r="BB379" s="64"/>
      <c r="BC379" s="69"/>
      <c r="BD379" s="60"/>
      <c r="BE379" s="59"/>
      <c r="BF379" s="60"/>
      <c r="BG379" s="60"/>
      <c r="BH379" s="69"/>
      <c r="BI379" s="64"/>
      <c r="BJ379" s="64"/>
      <c r="BK379" s="64"/>
      <c r="BL379" s="69"/>
      <c r="BM379" s="64"/>
      <c r="BN379" s="64"/>
      <c r="BO379" s="64"/>
      <c r="BP379" s="64"/>
      <c r="BQ379" s="64">
        <v>243</v>
      </c>
      <c r="BR379" s="64"/>
      <c r="BS379" s="69"/>
      <c r="BT379" s="64"/>
      <c r="BU379" s="70"/>
      <c r="BV379" s="66"/>
      <c r="BW379" s="64"/>
      <c r="BX379" s="66"/>
      <c r="BY379" s="66"/>
      <c r="BZ379" s="64"/>
      <c r="CA379" s="64"/>
      <c r="CB379" s="60"/>
      <c r="CC379" s="60"/>
      <c r="CD379" s="64"/>
      <c r="CE379" s="64"/>
      <c r="CF379" s="69"/>
      <c r="CG379" s="64"/>
    </row>
    <row r="380" spans="1:85" ht="46.5" outlineLevel="1" x14ac:dyDescent="0.35">
      <c r="A380" s="92" t="s">
        <v>621</v>
      </c>
      <c r="B380" s="88" t="s">
        <v>645</v>
      </c>
      <c r="C380" s="55" t="s">
        <v>71</v>
      </c>
      <c r="D380" s="77" t="s">
        <v>646</v>
      </c>
      <c r="E380" s="57" t="s">
        <v>65</v>
      </c>
      <c r="F380" s="86">
        <f t="shared" si="88"/>
        <v>930.1255000000001</v>
      </c>
      <c r="G380" s="59">
        <f t="shared" si="74"/>
        <v>48.268990000000002</v>
      </c>
      <c r="H380" s="60">
        <f t="shared" si="75"/>
        <v>881.85651000000007</v>
      </c>
      <c r="I380" s="61"/>
      <c r="J380" s="60"/>
      <c r="K380" s="69">
        <v>48.268990000000002</v>
      </c>
      <c r="L380" s="64">
        <v>19.715509999999998</v>
      </c>
      <c r="M380" s="63"/>
      <c r="N380" s="64"/>
      <c r="O380" s="69"/>
      <c r="P380" s="64"/>
      <c r="Q380" s="59"/>
      <c r="R380" s="60"/>
      <c r="S380" s="64">
        <v>471.14100000000002</v>
      </c>
      <c r="T380" s="59"/>
      <c r="U380" s="60"/>
      <c r="V380" s="59"/>
      <c r="W380" s="60"/>
      <c r="X380" s="59"/>
      <c r="Y380" s="60"/>
      <c r="Z380" s="69"/>
      <c r="AA380" s="66"/>
      <c r="AB380" s="63"/>
      <c r="AC380" s="64"/>
      <c r="AD380" s="69"/>
      <c r="AE380" s="64"/>
      <c r="AF380" s="69"/>
      <c r="AG380" s="64"/>
      <c r="AH380" s="59"/>
      <c r="AI380" s="60"/>
      <c r="AJ380" s="64">
        <v>391</v>
      </c>
      <c r="AK380" s="64"/>
      <c r="AL380" s="59"/>
      <c r="AM380" s="60"/>
      <c r="AN380" s="59"/>
      <c r="AO380" s="60"/>
      <c r="AP380" s="59"/>
      <c r="AQ380" s="60"/>
      <c r="AR380" s="69"/>
      <c r="AS380" s="64"/>
      <c r="AT380" s="60"/>
      <c r="AU380" s="64"/>
      <c r="AV380" s="64"/>
      <c r="AW380" s="64"/>
      <c r="AX380" s="64"/>
      <c r="AY380" s="64"/>
      <c r="AZ380" s="64"/>
      <c r="BA380" s="64"/>
      <c r="BB380" s="64"/>
      <c r="BC380" s="69"/>
      <c r="BD380" s="60"/>
      <c r="BE380" s="59"/>
      <c r="BF380" s="60"/>
      <c r="BG380" s="60"/>
      <c r="BH380" s="69"/>
      <c r="BI380" s="64"/>
      <c r="BJ380" s="64"/>
      <c r="BK380" s="64"/>
      <c r="BL380" s="69"/>
      <c r="BM380" s="64"/>
      <c r="BN380" s="64"/>
      <c r="BO380" s="64"/>
      <c r="BP380" s="64"/>
      <c r="BQ380" s="64"/>
      <c r="BR380" s="64"/>
      <c r="BS380" s="69"/>
      <c r="BT380" s="64"/>
      <c r="BU380" s="70"/>
      <c r="BV380" s="66"/>
      <c r="BW380" s="64"/>
      <c r="BX380" s="66"/>
      <c r="BY380" s="66"/>
      <c r="BZ380" s="64"/>
      <c r="CA380" s="64"/>
      <c r="CB380" s="60"/>
      <c r="CC380" s="60"/>
      <c r="CD380" s="64"/>
      <c r="CE380" s="64"/>
      <c r="CF380" s="69"/>
      <c r="CG380" s="64"/>
    </row>
    <row r="381" spans="1:85" ht="46.5" outlineLevel="1" x14ac:dyDescent="0.35">
      <c r="A381" s="92" t="s">
        <v>621</v>
      </c>
      <c r="B381" s="88" t="s">
        <v>647</v>
      </c>
      <c r="C381" s="55" t="s">
        <v>71</v>
      </c>
      <c r="D381" s="77">
        <v>242201439674</v>
      </c>
      <c r="E381" s="57" t="s">
        <v>65</v>
      </c>
      <c r="F381" s="86">
        <f t="shared" si="88"/>
        <v>854.34703999999999</v>
      </c>
      <c r="G381" s="59">
        <f t="shared" si="74"/>
        <v>202.72122999999999</v>
      </c>
      <c r="H381" s="60">
        <f t="shared" si="75"/>
        <v>651.62581</v>
      </c>
      <c r="I381" s="61">
        <v>111.97552</v>
      </c>
      <c r="J381" s="60">
        <v>45.73648</v>
      </c>
      <c r="K381" s="69">
        <v>90.745710000000003</v>
      </c>
      <c r="L381" s="64">
        <v>37.065150000000003</v>
      </c>
      <c r="M381" s="63"/>
      <c r="N381" s="64"/>
      <c r="O381" s="69"/>
      <c r="P381" s="64"/>
      <c r="Q381" s="59"/>
      <c r="R381" s="60"/>
      <c r="S381" s="64">
        <v>147.62418</v>
      </c>
      <c r="T381" s="59"/>
      <c r="U381" s="60"/>
      <c r="V381" s="59"/>
      <c r="W381" s="60"/>
      <c r="X381" s="59"/>
      <c r="Y381" s="60"/>
      <c r="Z381" s="69"/>
      <c r="AA381" s="66"/>
      <c r="AB381" s="63"/>
      <c r="AC381" s="64"/>
      <c r="AD381" s="69"/>
      <c r="AE381" s="64"/>
      <c r="AF381" s="69"/>
      <c r="AG381" s="64"/>
      <c r="AH381" s="59"/>
      <c r="AI381" s="60"/>
      <c r="AJ381" s="64"/>
      <c r="AK381" s="64"/>
      <c r="AL381" s="59"/>
      <c r="AM381" s="60"/>
      <c r="AN381" s="59"/>
      <c r="AO381" s="60"/>
      <c r="AP381" s="59"/>
      <c r="AQ381" s="60"/>
      <c r="AR381" s="69"/>
      <c r="AS381" s="64"/>
      <c r="AT381" s="60"/>
      <c r="AU381" s="64"/>
      <c r="AV381" s="64"/>
      <c r="AW381" s="64"/>
      <c r="AX381" s="64"/>
      <c r="AY381" s="64"/>
      <c r="AZ381" s="64"/>
      <c r="BA381" s="64"/>
      <c r="BB381" s="64"/>
      <c r="BC381" s="69"/>
      <c r="BD381" s="60"/>
      <c r="BE381" s="59"/>
      <c r="BF381" s="60"/>
      <c r="BG381" s="60"/>
      <c r="BH381" s="69"/>
      <c r="BI381" s="64"/>
      <c r="BJ381" s="64"/>
      <c r="BK381" s="64"/>
      <c r="BL381" s="69"/>
      <c r="BM381" s="64"/>
      <c r="BN381" s="64"/>
      <c r="BO381" s="64"/>
      <c r="BP381" s="64"/>
      <c r="BQ381" s="64">
        <v>421.2</v>
      </c>
      <c r="BR381" s="64"/>
      <c r="BS381" s="69"/>
      <c r="BT381" s="64"/>
      <c r="BU381" s="70"/>
      <c r="BV381" s="66"/>
      <c r="BW381" s="64"/>
      <c r="BX381" s="66"/>
      <c r="BY381" s="66"/>
      <c r="BZ381" s="64"/>
      <c r="CA381" s="64"/>
      <c r="CB381" s="60"/>
      <c r="CC381" s="60"/>
      <c r="CD381" s="64"/>
      <c r="CE381" s="64"/>
      <c r="CF381" s="69"/>
      <c r="CG381" s="64"/>
    </row>
    <row r="382" spans="1:85" ht="46.5" outlineLevel="1" x14ac:dyDescent="0.35">
      <c r="A382" s="92" t="s">
        <v>621</v>
      </c>
      <c r="B382" s="88" t="s">
        <v>648</v>
      </c>
      <c r="C382" s="55" t="s">
        <v>71</v>
      </c>
      <c r="D382" s="77">
        <v>242201410788</v>
      </c>
      <c r="E382" s="57" t="s">
        <v>65</v>
      </c>
      <c r="F382" s="86">
        <f t="shared" si="88"/>
        <v>85.434539999999998</v>
      </c>
      <c r="G382" s="59">
        <f t="shared" si="74"/>
        <v>0</v>
      </c>
      <c r="H382" s="60">
        <f t="shared" si="75"/>
        <v>85.434539999999998</v>
      </c>
      <c r="I382" s="61"/>
      <c r="J382" s="60"/>
      <c r="K382" s="69"/>
      <c r="L382" s="64"/>
      <c r="M382" s="63"/>
      <c r="N382" s="64"/>
      <c r="O382" s="69"/>
      <c r="P382" s="64"/>
      <c r="Q382" s="59"/>
      <c r="R382" s="60"/>
      <c r="S382" s="64"/>
      <c r="T382" s="59"/>
      <c r="U382" s="60"/>
      <c r="V382" s="59"/>
      <c r="W382" s="60"/>
      <c r="X382" s="59"/>
      <c r="Y382" s="60"/>
      <c r="Z382" s="69"/>
      <c r="AA382" s="66"/>
      <c r="AB382" s="63"/>
      <c r="AC382" s="64"/>
      <c r="AD382" s="69"/>
      <c r="AE382" s="64"/>
      <c r="AF382" s="69"/>
      <c r="AG382" s="64"/>
      <c r="AH382" s="59"/>
      <c r="AI382" s="60"/>
      <c r="AJ382" s="64">
        <v>49.914540000000002</v>
      </c>
      <c r="AK382" s="64"/>
      <c r="AL382" s="59"/>
      <c r="AM382" s="60"/>
      <c r="AN382" s="59"/>
      <c r="AO382" s="60"/>
      <c r="AP382" s="59"/>
      <c r="AQ382" s="60"/>
      <c r="AR382" s="69"/>
      <c r="AS382" s="64"/>
      <c r="AT382" s="60"/>
      <c r="AU382" s="64"/>
      <c r="AV382" s="64"/>
      <c r="AW382" s="64"/>
      <c r="AX382" s="64"/>
      <c r="AY382" s="64"/>
      <c r="AZ382" s="64"/>
      <c r="BA382" s="64"/>
      <c r="BB382" s="64"/>
      <c r="BC382" s="69"/>
      <c r="BD382" s="60"/>
      <c r="BE382" s="59"/>
      <c r="BF382" s="60"/>
      <c r="BG382" s="60"/>
      <c r="BH382" s="69"/>
      <c r="BI382" s="64"/>
      <c r="BJ382" s="64"/>
      <c r="BK382" s="64"/>
      <c r="BL382" s="69"/>
      <c r="BM382" s="64"/>
      <c r="BN382" s="64"/>
      <c r="BO382" s="64"/>
      <c r="BP382" s="64"/>
      <c r="BQ382" s="64">
        <v>35.520000000000003</v>
      </c>
      <c r="BR382" s="64"/>
      <c r="BS382" s="69"/>
      <c r="BT382" s="64"/>
      <c r="BU382" s="70"/>
      <c r="BV382" s="66"/>
      <c r="BW382" s="64"/>
      <c r="BX382" s="66"/>
      <c r="BY382" s="66"/>
      <c r="BZ382" s="64"/>
      <c r="CA382" s="64"/>
      <c r="CB382" s="60"/>
      <c r="CC382" s="60"/>
      <c r="CD382" s="64"/>
      <c r="CE382" s="64"/>
      <c r="CF382" s="69"/>
      <c r="CG382" s="64"/>
    </row>
    <row r="383" spans="1:85" ht="46.5" outlineLevel="1" x14ac:dyDescent="0.35">
      <c r="A383" s="92" t="s">
        <v>621</v>
      </c>
      <c r="B383" s="88" t="s">
        <v>649</v>
      </c>
      <c r="C383" s="55" t="s">
        <v>71</v>
      </c>
      <c r="D383" s="77" t="s">
        <v>650</v>
      </c>
      <c r="E383" s="57" t="s">
        <v>65</v>
      </c>
      <c r="F383" s="86">
        <f t="shared" si="88"/>
        <v>4275.7326199999998</v>
      </c>
      <c r="G383" s="59">
        <f t="shared" si="74"/>
        <v>686.83301000000006</v>
      </c>
      <c r="H383" s="60">
        <f t="shared" si="75"/>
        <v>3588.8996099999999</v>
      </c>
      <c r="I383" s="61"/>
      <c r="J383" s="60"/>
      <c r="K383" s="69">
        <v>219.14124000000001</v>
      </c>
      <c r="L383" s="64">
        <v>89.508390000000006</v>
      </c>
      <c r="M383" s="63"/>
      <c r="N383" s="64"/>
      <c r="O383" s="69"/>
      <c r="P383" s="64"/>
      <c r="Q383" s="59"/>
      <c r="R383" s="60"/>
      <c r="S383" s="64">
        <v>291.89699000000002</v>
      </c>
      <c r="T383" s="59">
        <v>467.69177000000002</v>
      </c>
      <c r="U383" s="60">
        <v>4.7242300000000004</v>
      </c>
      <c r="V383" s="59"/>
      <c r="W383" s="60"/>
      <c r="X383" s="59"/>
      <c r="Y383" s="60"/>
      <c r="Z383" s="69"/>
      <c r="AA383" s="66"/>
      <c r="AB383" s="63"/>
      <c r="AC383" s="64"/>
      <c r="AD383" s="69"/>
      <c r="AE383" s="64"/>
      <c r="AF383" s="69"/>
      <c r="AG383" s="64"/>
      <c r="AH383" s="59"/>
      <c r="AI383" s="60"/>
      <c r="AJ383" s="64"/>
      <c r="AK383" s="64"/>
      <c r="AL383" s="59"/>
      <c r="AM383" s="60"/>
      <c r="AN383" s="59"/>
      <c r="AO383" s="60"/>
      <c r="AP383" s="59"/>
      <c r="AQ383" s="60"/>
      <c r="AR383" s="69"/>
      <c r="AS383" s="64"/>
      <c r="AT383" s="60"/>
      <c r="AU383" s="64"/>
      <c r="AV383" s="64"/>
      <c r="AW383" s="64"/>
      <c r="AX383" s="64"/>
      <c r="AY383" s="64"/>
      <c r="AZ383" s="64"/>
      <c r="BA383" s="64"/>
      <c r="BB383" s="64"/>
      <c r="BC383" s="69"/>
      <c r="BD383" s="60"/>
      <c r="BE383" s="59"/>
      <c r="BF383" s="60"/>
      <c r="BG383" s="60"/>
      <c r="BH383" s="69"/>
      <c r="BI383" s="64"/>
      <c r="BJ383" s="64"/>
      <c r="BK383" s="64"/>
      <c r="BL383" s="69"/>
      <c r="BM383" s="64"/>
      <c r="BN383" s="64"/>
      <c r="BO383" s="64"/>
      <c r="BP383" s="64"/>
      <c r="BQ383" s="60">
        <v>3202.77</v>
      </c>
      <c r="BR383" s="64"/>
      <c r="BS383" s="69"/>
      <c r="BT383" s="64"/>
      <c r="BU383" s="70"/>
      <c r="BV383" s="66"/>
      <c r="BW383" s="64"/>
      <c r="BX383" s="66"/>
      <c r="BY383" s="66"/>
      <c r="BZ383" s="64"/>
      <c r="CA383" s="64"/>
      <c r="CB383" s="60"/>
      <c r="CC383" s="60"/>
      <c r="CD383" s="64"/>
      <c r="CE383" s="64"/>
      <c r="CF383" s="69"/>
      <c r="CG383" s="64"/>
    </row>
    <row r="384" spans="1:85" ht="46.5" outlineLevel="1" x14ac:dyDescent="0.35">
      <c r="A384" s="92" t="s">
        <v>621</v>
      </c>
      <c r="B384" s="88" t="s">
        <v>651</v>
      </c>
      <c r="C384" s="55" t="s">
        <v>71</v>
      </c>
      <c r="D384" s="77">
        <v>24220113687</v>
      </c>
      <c r="E384" s="57" t="s">
        <v>65</v>
      </c>
      <c r="F384" s="86">
        <f t="shared" si="88"/>
        <v>76.784559999999999</v>
      </c>
      <c r="G384" s="59">
        <f t="shared" si="74"/>
        <v>61.178039999999996</v>
      </c>
      <c r="H384" s="60">
        <f t="shared" si="75"/>
        <v>15.60652</v>
      </c>
      <c r="I384" s="61"/>
      <c r="J384" s="60"/>
      <c r="K384" s="69">
        <v>7.4012500000000001</v>
      </c>
      <c r="L384" s="64">
        <v>3.0230399999999999</v>
      </c>
      <c r="M384" s="63"/>
      <c r="N384" s="64"/>
      <c r="O384" s="69"/>
      <c r="P384" s="64"/>
      <c r="Q384" s="59"/>
      <c r="R384" s="60"/>
      <c r="S384" s="64">
        <v>12.04027</v>
      </c>
      <c r="T384" s="59">
        <v>53.776789999999998</v>
      </c>
      <c r="U384" s="60">
        <v>0.54320999999999997</v>
      </c>
      <c r="V384" s="59"/>
      <c r="W384" s="60"/>
      <c r="X384" s="59"/>
      <c r="Y384" s="60"/>
      <c r="Z384" s="69"/>
      <c r="AA384" s="66"/>
      <c r="AB384" s="63"/>
      <c r="AC384" s="64"/>
      <c r="AD384" s="69"/>
      <c r="AE384" s="64"/>
      <c r="AF384" s="69"/>
      <c r="AG384" s="64"/>
      <c r="AH384" s="59"/>
      <c r="AI384" s="60"/>
      <c r="AJ384" s="64"/>
      <c r="AK384" s="64"/>
      <c r="AL384" s="59"/>
      <c r="AM384" s="60"/>
      <c r="AN384" s="59"/>
      <c r="AO384" s="60"/>
      <c r="AP384" s="59"/>
      <c r="AQ384" s="60"/>
      <c r="AR384" s="69"/>
      <c r="AS384" s="64"/>
      <c r="AT384" s="60"/>
      <c r="AU384" s="64"/>
      <c r="AV384" s="64"/>
      <c r="AW384" s="64"/>
      <c r="AX384" s="64"/>
      <c r="AY384" s="64"/>
      <c r="AZ384" s="64"/>
      <c r="BA384" s="64"/>
      <c r="BB384" s="64"/>
      <c r="BC384" s="69"/>
      <c r="BD384" s="60"/>
      <c r="BE384" s="59"/>
      <c r="BF384" s="60"/>
      <c r="BG384" s="60"/>
      <c r="BH384" s="69"/>
      <c r="BI384" s="64"/>
      <c r="BJ384" s="64"/>
      <c r="BK384" s="64"/>
      <c r="BL384" s="69"/>
      <c r="BM384" s="64"/>
      <c r="BN384" s="64"/>
      <c r="BO384" s="64"/>
      <c r="BP384" s="64"/>
      <c r="BQ384" s="64"/>
      <c r="BR384" s="64"/>
      <c r="BS384" s="69"/>
      <c r="BT384" s="64"/>
      <c r="BU384" s="70"/>
      <c r="BV384" s="66"/>
      <c r="BW384" s="64"/>
      <c r="BX384" s="66"/>
      <c r="BY384" s="66"/>
      <c r="BZ384" s="64"/>
      <c r="CA384" s="64"/>
      <c r="CB384" s="60"/>
      <c r="CC384" s="60"/>
      <c r="CD384" s="64"/>
      <c r="CE384" s="64"/>
      <c r="CF384" s="69"/>
      <c r="CG384" s="64"/>
    </row>
    <row r="385" spans="1:85" outlineLevel="1" x14ac:dyDescent="0.35">
      <c r="A385" s="84" t="s">
        <v>621</v>
      </c>
      <c r="B385" s="100" t="s">
        <v>652</v>
      </c>
      <c r="C385" s="55" t="s">
        <v>104</v>
      </c>
      <c r="D385" s="77">
        <v>2422003645</v>
      </c>
      <c r="E385" s="57" t="s">
        <v>65</v>
      </c>
      <c r="F385" s="86">
        <f t="shared" si="88"/>
        <v>14.671239999999999</v>
      </c>
      <c r="G385" s="59">
        <f t="shared" si="74"/>
        <v>0</v>
      </c>
      <c r="H385" s="60">
        <f t="shared" si="75"/>
        <v>14.671239999999999</v>
      </c>
      <c r="I385" s="61"/>
      <c r="J385" s="60"/>
      <c r="K385" s="69"/>
      <c r="L385" s="64"/>
      <c r="M385" s="63"/>
      <c r="N385" s="64"/>
      <c r="O385" s="69"/>
      <c r="P385" s="64"/>
      <c r="Q385" s="59"/>
      <c r="R385" s="60"/>
      <c r="S385" s="64"/>
      <c r="T385" s="59"/>
      <c r="U385" s="60"/>
      <c r="V385" s="59"/>
      <c r="W385" s="60"/>
      <c r="X385" s="59"/>
      <c r="Y385" s="60"/>
      <c r="Z385" s="69"/>
      <c r="AA385" s="66"/>
      <c r="AB385" s="63"/>
      <c r="AC385" s="64"/>
      <c r="AD385" s="69"/>
      <c r="AE385" s="64"/>
      <c r="AF385" s="69"/>
      <c r="AG385" s="64"/>
      <c r="AH385" s="59"/>
      <c r="AI385" s="60"/>
      <c r="AJ385" s="64"/>
      <c r="AK385" s="64"/>
      <c r="AL385" s="59"/>
      <c r="AM385" s="60"/>
      <c r="AN385" s="59"/>
      <c r="AO385" s="60"/>
      <c r="AP385" s="59"/>
      <c r="AQ385" s="60"/>
      <c r="AR385" s="69"/>
      <c r="AS385" s="64"/>
      <c r="AT385" s="60"/>
      <c r="AU385" s="64"/>
      <c r="AV385" s="64"/>
      <c r="AW385" s="64"/>
      <c r="AX385" s="64"/>
      <c r="AY385" s="64"/>
      <c r="AZ385" s="64"/>
      <c r="BA385" s="64"/>
      <c r="BB385" s="64"/>
      <c r="BC385" s="69"/>
      <c r="BD385" s="60"/>
      <c r="BE385" s="59"/>
      <c r="BF385" s="60"/>
      <c r="BG385" s="60"/>
      <c r="BH385" s="69"/>
      <c r="BI385" s="64"/>
      <c r="BJ385" s="64"/>
      <c r="BK385" s="64"/>
      <c r="BL385" s="69"/>
      <c r="BM385" s="64"/>
      <c r="BN385" s="64"/>
      <c r="BO385" s="64"/>
      <c r="BP385" s="64"/>
      <c r="BQ385" s="64"/>
      <c r="BR385" s="64"/>
      <c r="BS385" s="69"/>
      <c r="BT385" s="64"/>
      <c r="BU385" s="70"/>
      <c r="BV385" s="66"/>
      <c r="BW385" s="64"/>
      <c r="BX385" s="66"/>
      <c r="BY385" s="66"/>
      <c r="BZ385" s="64"/>
      <c r="CA385" s="64"/>
      <c r="CB385" s="60">
        <v>14.671239999999999</v>
      </c>
      <c r="CC385" s="60"/>
      <c r="CD385" s="64"/>
      <c r="CE385" s="64"/>
      <c r="CF385" s="69"/>
      <c r="CG385" s="64"/>
    </row>
    <row r="386" spans="1:85" outlineLevel="1" x14ac:dyDescent="0.35">
      <c r="A386" s="84" t="s">
        <v>621</v>
      </c>
      <c r="B386" s="88" t="s">
        <v>653</v>
      </c>
      <c r="C386" s="55" t="s">
        <v>104</v>
      </c>
      <c r="D386" s="77" t="s">
        <v>654</v>
      </c>
      <c r="E386" s="57" t="s">
        <v>65</v>
      </c>
      <c r="F386" s="86">
        <f t="shared" si="88"/>
        <v>37229.551999999996</v>
      </c>
      <c r="G386" s="59">
        <f t="shared" si="74"/>
        <v>0</v>
      </c>
      <c r="H386" s="60">
        <f t="shared" si="75"/>
        <v>37229.551999999996</v>
      </c>
      <c r="I386" s="61"/>
      <c r="J386" s="60"/>
      <c r="K386" s="69"/>
      <c r="L386" s="64"/>
      <c r="M386" s="63"/>
      <c r="N386" s="64"/>
      <c r="O386" s="69"/>
      <c r="P386" s="64"/>
      <c r="Q386" s="59"/>
      <c r="R386" s="60"/>
      <c r="S386" s="64"/>
      <c r="T386" s="59"/>
      <c r="U386" s="60"/>
      <c r="V386" s="59"/>
      <c r="W386" s="60"/>
      <c r="X386" s="59"/>
      <c r="Y386" s="60"/>
      <c r="Z386" s="69"/>
      <c r="AA386" s="66"/>
      <c r="AB386" s="63"/>
      <c r="AC386" s="64"/>
      <c r="AD386" s="69"/>
      <c r="AE386" s="64"/>
      <c r="AF386" s="69"/>
      <c r="AG386" s="64"/>
      <c r="AH386" s="59"/>
      <c r="AI386" s="60"/>
      <c r="AJ386" s="64"/>
      <c r="AK386" s="64"/>
      <c r="AL386" s="59"/>
      <c r="AM386" s="60"/>
      <c r="AN386" s="59"/>
      <c r="AO386" s="60"/>
      <c r="AP386" s="59"/>
      <c r="AQ386" s="60"/>
      <c r="AR386" s="69"/>
      <c r="AS386" s="64"/>
      <c r="AT386" s="60"/>
      <c r="AU386" s="64">
        <v>5500</v>
      </c>
      <c r="AV386" s="64">
        <v>9560</v>
      </c>
      <c r="AW386" s="64">
        <v>22169.552</v>
      </c>
      <c r="AX386" s="64"/>
      <c r="AY386" s="64"/>
      <c r="AZ386" s="64"/>
      <c r="BA386" s="64"/>
      <c r="BB386" s="64"/>
      <c r="BC386" s="69"/>
      <c r="BD386" s="60"/>
      <c r="BE386" s="59"/>
      <c r="BF386" s="60"/>
      <c r="BG386" s="60"/>
      <c r="BH386" s="69"/>
      <c r="BI386" s="64"/>
      <c r="BJ386" s="64"/>
      <c r="BK386" s="64"/>
      <c r="BL386" s="69"/>
      <c r="BM386" s="64"/>
      <c r="BN386" s="64"/>
      <c r="BO386" s="64"/>
      <c r="BP386" s="64"/>
      <c r="BQ386" s="64"/>
      <c r="BR386" s="64"/>
      <c r="BS386" s="69"/>
      <c r="BT386" s="64"/>
      <c r="BU386" s="70"/>
      <c r="BV386" s="66"/>
      <c r="BW386" s="64"/>
      <c r="BX386" s="66"/>
      <c r="BY386" s="66"/>
      <c r="BZ386" s="64"/>
      <c r="CA386" s="64"/>
      <c r="CB386" s="60"/>
      <c r="CC386" s="60"/>
      <c r="CD386" s="64"/>
      <c r="CE386" s="64"/>
      <c r="CF386" s="69"/>
      <c r="CG386" s="64"/>
    </row>
    <row r="387" spans="1:85" outlineLevel="1" x14ac:dyDescent="0.35">
      <c r="A387" s="84" t="s">
        <v>621</v>
      </c>
      <c r="B387" s="88" t="s">
        <v>660</v>
      </c>
      <c r="C387" s="55" t="s">
        <v>104</v>
      </c>
      <c r="D387" s="77">
        <v>2422004310</v>
      </c>
      <c r="E387" s="57" t="s">
        <v>65</v>
      </c>
      <c r="F387" s="86">
        <f t="shared" si="88"/>
        <v>6343.4369999999999</v>
      </c>
      <c r="G387" s="59">
        <f t="shared" si="74"/>
        <v>0</v>
      </c>
      <c r="H387" s="60">
        <f t="shared" si="75"/>
        <v>6343.4369999999999</v>
      </c>
      <c r="I387" s="61"/>
      <c r="J387" s="60"/>
      <c r="K387" s="69"/>
      <c r="L387" s="64"/>
      <c r="M387" s="63"/>
      <c r="N387" s="64"/>
      <c r="O387" s="69"/>
      <c r="P387" s="64"/>
      <c r="Q387" s="59"/>
      <c r="R387" s="60"/>
      <c r="S387" s="64"/>
      <c r="T387" s="59"/>
      <c r="U387" s="60"/>
      <c r="V387" s="59"/>
      <c r="W387" s="60"/>
      <c r="X387" s="59"/>
      <c r="Y387" s="60"/>
      <c r="Z387" s="69"/>
      <c r="AA387" s="66"/>
      <c r="AB387" s="63"/>
      <c r="AC387" s="64"/>
      <c r="AD387" s="69"/>
      <c r="AE387" s="64"/>
      <c r="AF387" s="69"/>
      <c r="AG387" s="64"/>
      <c r="AH387" s="59"/>
      <c r="AI387" s="60"/>
      <c r="AJ387" s="64"/>
      <c r="AK387" s="64"/>
      <c r="AL387" s="59"/>
      <c r="AM387" s="60"/>
      <c r="AN387" s="59"/>
      <c r="AO387" s="60"/>
      <c r="AP387" s="59"/>
      <c r="AQ387" s="60"/>
      <c r="AR387" s="69"/>
      <c r="AS387" s="64"/>
      <c r="AT387" s="60"/>
      <c r="AU387" s="64"/>
      <c r="AV387" s="64">
        <v>1780</v>
      </c>
      <c r="AW387" s="64">
        <v>4563.4369999999999</v>
      </c>
      <c r="AX387" s="64"/>
      <c r="AY387" s="64"/>
      <c r="AZ387" s="64"/>
      <c r="BA387" s="64"/>
      <c r="BB387" s="64"/>
      <c r="BC387" s="69"/>
      <c r="BD387" s="60"/>
      <c r="BE387" s="59"/>
      <c r="BF387" s="60"/>
      <c r="BG387" s="60"/>
      <c r="BH387" s="69"/>
      <c r="BI387" s="64"/>
      <c r="BJ387" s="64"/>
      <c r="BK387" s="64"/>
      <c r="BL387" s="69"/>
      <c r="BM387" s="64"/>
      <c r="BN387" s="64"/>
      <c r="BO387" s="64"/>
      <c r="BP387" s="64"/>
      <c r="BQ387" s="64"/>
      <c r="BR387" s="64"/>
      <c r="BS387" s="69"/>
      <c r="BT387" s="64"/>
      <c r="BU387" s="70"/>
      <c r="BV387" s="66"/>
      <c r="BW387" s="64"/>
      <c r="BX387" s="66"/>
      <c r="BY387" s="66"/>
      <c r="BZ387" s="64"/>
      <c r="CA387" s="64"/>
      <c r="CB387" s="60"/>
      <c r="CC387" s="60"/>
      <c r="CD387" s="64"/>
      <c r="CE387" s="64"/>
      <c r="CF387" s="69"/>
      <c r="CG387" s="64"/>
    </row>
    <row r="388" spans="1:85" outlineLevel="1" x14ac:dyDescent="0.35">
      <c r="A388" s="92" t="s">
        <v>621</v>
      </c>
      <c r="B388" s="110" t="s">
        <v>655</v>
      </c>
      <c r="C388" s="55" t="s">
        <v>104</v>
      </c>
      <c r="D388" s="55" t="s">
        <v>656</v>
      </c>
      <c r="E388" s="57" t="s">
        <v>65</v>
      </c>
      <c r="F388" s="86">
        <f t="shared" si="88"/>
        <v>2271.5630000000001</v>
      </c>
      <c r="G388" s="59">
        <f t="shared" si="74"/>
        <v>0</v>
      </c>
      <c r="H388" s="60">
        <f t="shared" si="75"/>
        <v>2271.5630000000001</v>
      </c>
      <c r="I388" s="61"/>
      <c r="J388" s="60"/>
      <c r="K388" s="69"/>
      <c r="L388" s="64"/>
      <c r="M388" s="63"/>
      <c r="N388" s="64"/>
      <c r="O388" s="69"/>
      <c r="P388" s="64"/>
      <c r="Q388" s="59"/>
      <c r="R388" s="60"/>
      <c r="S388" s="64"/>
      <c r="T388" s="59"/>
      <c r="U388" s="60"/>
      <c r="V388" s="59"/>
      <c r="W388" s="60"/>
      <c r="X388" s="59"/>
      <c r="Y388" s="60"/>
      <c r="Z388" s="69"/>
      <c r="AA388" s="66"/>
      <c r="AB388" s="63"/>
      <c r="AC388" s="64"/>
      <c r="AD388" s="69"/>
      <c r="AE388" s="64"/>
      <c r="AF388" s="69"/>
      <c r="AG388" s="64"/>
      <c r="AH388" s="59"/>
      <c r="AI388" s="60"/>
      <c r="AJ388" s="64"/>
      <c r="AK388" s="64"/>
      <c r="AL388" s="59"/>
      <c r="AM388" s="60"/>
      <c r="AN388" s="59"/>
      <c r="AO388" s="60"/>
      <c r="AP388" s="59"/>
      <c r="AQ388" s="60"/>
      <c r="AR388" s="69"/>
      <c r="AS388" s="64"/>
      <c r="AT388" s="60"/>
      <c r="AU388" s="64"/>
      <c r="AV388" s="64"/>
      <c r="AW388" s="64">
        <v>2271.5630000000001</v>
      </c>
      <c r="AX388" s="64"/>
      <c r="AY388" s="64"/>
      <c r="AZ388" s="64"/>
      <c r="BA388" s="64"/>
      <c r="BB388" s="64"/>
      <c r="BC388" s="69"/>
      <c r="BD388" s="60"/>
      <c r="BE388" s="59"/>
      <c r="BF388" s="60"/>
      <c r="BG388" s="60"/>
      <c r="BH388" s="69"/>
      <c r="BI388" s="64"/>
      <c r="BJ388" s="64"/>
      <c r="BK388" s="64"/>
      <c r="BL388" s="69"/>
      <c r="BM388" s="64"/>
      <c r="BN388" s="64"/>
      <c r="BO388" s="64"/>
      <c r="BP388" s="64"/>
      <c r="BQ388" s="64"/>
      <c r="BR388" s="64"/>
      <c r="BS388" s="69"/>
      <c r="BT388" s="64"/>
      <c r="BU388" s="70"/>
      <c r="BV388" s="66"/>
      <c r="BW388" s="64"/>
      <c r="BX388" s="66"/>
      <c r="BY388" s="66"/>
      <c r="BZ388" s="64"/>
      <c r="CA388" s="64"/>
      <c r="CB388" s="60"/>
      <c r="CC388" s="60"/>
      <c r="CD388" s="64"/>
      <c r="CE388" s="64"/>
      <c r="CF388" s="69"/>
      <c r="CG388" s="64"/>
    </row>
    <row r="389" spans="1:85" outlineLevel="1" x14ac:dyDescent="0.35">
      <c r="A389" s="92" t="s">
        <v>621</v>
      </c>
      <c r="B389" s="88" t="s">
        <v>657</v>
      </c>
      <c r="C389" s="55" t="s">
        <v>104</v>
      </c>
      <c r="D389" s="77">
        <v>2455039830</v>
      </c>
      <c r="E389" s="57" t="s">
        <v>65</v>
      </c>
      <c r="F389" s="86">
        <f t="shared" si="88"/>
        <v>17670.580999999998</v>
      </c>
      <c r="G389" s="59">
        <f t="shared" si="74"/>
        <v>0</v>
      </c>
      <c r="H389" s="60">
        <f t="shared" si="75"/>
        <v>17670.580999999998</v>
      </c>
      <c r="I389" s="61"/>
      <c r="J389" s="60"/>
      <c r="K389" s="69"/>
      <c r="L389" s="64"/>
      <c r="M389" s="63"/>
      <c r="N389" s="64"/>
      <c r="O389" s="69"/>
      <c r="P389" s="64"/>
      <c r="Q389" s="59"/>
      <c r="R389" s="60"/>
      <c r="S389" s="64"/>
      <c r="T389" s="59"/>
      <c r="U389" s="60"/>
      <c r="V389" s="59"/>
      <c r="W389" s="60"/>
      <c r="X389" s="59"/>
      <c r="Y389" s="60"/>
      <c r="Z389" s="69"/>
      <c r="AA389" s="66"/>
      <c r="AB389" s="63"/>
      <c r="AC389" s="64"/>
      <c r="AD389" s="69"/>
      <c r="AE389" s="64"/>
      <c r="AF389" s="69"/>
      <c r="AG389" s="64"/>
      <c r="AH389" s="59"/>
      <c r="AI389" s="60"/>
      <c r="AJ389" s="64"/>
      <c r="AK389" s="64"/>
      <c r="AL389" s="59"/>
      <c r="AM389" s="60"/>
      <c r="AN389" s="59"/>
      <c r="AO389" s="60"/>
      <c r="AP389" s="59"/>
      <c r="AQ389" s="60"/>
      <c r="AR389" s="69"/>
      <c r="AS389" s="64"/>
      <c r="AT389" s="60"/>
      <c r="AU389" s="64">
        <v>1540</v>
      </c>
      <c r="AV389" s="64">
        <v>3740</v>
      </c>
      <c r="AW389" s="64">
        <v>12390.581</v>
      </c>
      <c r="AX389" s="64"/>
      <c r="AY389" s="64"/>
      <c r="AZ389" s="64"/>
      <c r="BA389" s="64"/>
      <c r="BB389" s="64"/>
      <c r="BC389" s="69"/>
      <c r="BD389" s="60"/>
      <c r="BE389" s="59"/>
      <c r="BF389" s="60"/>
      <c r="BG389" s="60"/>
      <c r="BH389" s="69"/>
      <c r="BI389" s="64"/>
      <c r="BJ389" s="64"/>
      <c r="BK389" s="64"/>
      <c r="BL389" s="69"/>
      <c r="BM389" s="64"/>
      <c r="BN389" s="64"/>
      <c r="BO389" s="64"/>
      <c r="BP389" s="64"/>
      <c r="BQ389" s="64"/>
      <c r="BR389" s="64"/>
      <c r="BS389" s="69"/>
      <c r="BT389" s="64"/>
      <c r="BU389" s="70"/>
      <c r="BV389" s="66"/>
      <c r="BW389" s="64"/>
      <c r="BX389" s="66"/>
      <c r="BY389" s="66"/>
      <c r="BZ389" s="64"/>
      <c r="CA389" s="64"/>
      <c r="CB389" s="60"/>
      <c r="CC389" s="60"/>
      <c r="CD389" s="64"/>
      <c r="CE389" s="64"/>
      <c r="CF389" s="69"/>
      <c r="CG389" s="64"/>
    </row>
    <row r="390" spans="1:85" outlineLevel="1" x14ac:dyDescent="0.35">
      <c r="A390" s="84" t="s">
        <v>621</v>
      </c>
      <c r="B390" s="88" t="s">
        <v>658</v>
      </c>
      <c r="C390" s="55" t="s">
        <v>104</v>
      </c>
      <c r="D390" s="77" t="s">
        <v>659</v>
      </c>
      <c r="E390" s="57" t="s">
        <v>65</v>
      </c>
      <c r="F390" s="86">
        <f t="shared" si="88"/>
        <v>14818.342000000001</v>
      </c>
      <c r="G390" s="59">
        <f t="shared" si="74"/>
        <v>0</v>
      </c>
      <c r="H390" s="60">
        <f t="shared" si="75"/>
        <v>14818.342000000001</v>
      </c>
      <c r="I390" s="61"/>
      <c r="J390" s="60"/>
      <c r="K390" s="69"/>
      <c r="L390" s="64"/>
      <c r="M390" s="63"/>
      <c r="N390" s="64"/>
      <c r="O390" s="69"/>
      <c r="P390" s="64"/>
      <c r="Q390" s="59"/>
      <c r="R390" s="60"/>
      <c r="S390" s="64"/>
      <c r="T390" s="59"/>
      <c r="U390" s="60"/>
      <c r="V390" s="59"/>
      <c r="W390" s="60"/>
      <c r="X390" s="59"/>
      <c r="Y390" s="60"/>
      <c r="Z390" s="69"/>
      <c r="AA390" s="66"/>
      <c r="AB390" s="63"/>
      <c r="AC390" s="64"/>
      <c r="AD390" s="69"/>
      <c r="AE390" s="64"/>
      <c r="AF390" s="69"/>
      <c r="AG390" s="64"/>
      <c r="AH390" s="59"/>
      <c r="AI390" s="60"/>
      <c r="AJ390" s="64"/>
      <c r="AK390" s="64"/>
      <c r="AL390" s="59"/>
      <c r="AM390" s="60"/>
      <c r="AN390" s="59"/>
      <c r="AO390" s="60"/>
      <c r="AP390" s="59"/>
      <c r="AQ390" s="60"/>
      <c r="AR390" s="69"/>
      <c r="AS390" s="64"/>
      <c r="AT390" s="60"/>
      <c r="AU390" s="64">
        <v>2640</v>
      </c>
      <c r="AV390" s="64">
        <v>3690</v>
      </c>
      <c r="AW390" s="64">
        <v>8488.3420000000006</v>
      </c>
      <c r="AX390" s="64"/>
      <c r="AY390" s="64"/>
      <c r="AZ390" s="64"/>
      <c r="BA390" s="64"/>
      <c r="BB390" s="64"/>
      <c r="BC390" s="69"/>
      <c r="BD390" s="60"/>
      <c r="BE390" s="59"/>
      <c r="BF390" s="60"/>
      <c r="BG390" s="60"/>
      <c r="BH390" s="69"/>
      <c r="BI390" s="64"/>
      <c r="BJ390" s="64"/>
      <c r="BK390" s="64"/>
      <c r="BL390" s="69"/>
      <c r="BM390" s="64"/>
      <c r="BN390" s="64"/>
      <c r="BO390" s="64"/>
      <c r="BP390" s="64"/>
      <c r="BQ390" s="64"/>
      <c r="BR390" s="64"/>
      <c r="BS390" s="69"/>
      <c r="BT390" s="64"/>
      <c r="BU390" s="70"/>
      <c r="BV390" s="66"/>
      <c r="BW390" s="64"/>
      <c r="BX390" s="66"/>
      <c r="BY390" s="66"/>
      <c r="BZ390" s="64"/>
      <c r="CA390" s="64"/>
      <c r="CB390" s="60"/>
      <c r="CC390" s="60"/>
      <c r="CD390" s="64"/>
      <c r="CE390" s="64"/>
      <c r="CF390" s="69"/>
      <c r="CG390" s="64"/>
    </row>
    <row r="391" spans="1:85" outlineLevel="1" x14ac:dyDescent="0.35">
      <c r="A391" s="92" t="s">
        <v>621</v>
      </c>
      <c r="B391" s="88" t="s">
        <v>661</v>
      </c>
      <c r="C391" s="55" t="s">
        <v>113</v>
      </c>
      <c r="D391" s="77" t="s">
        <v>662</v>
      </c>
      <c r="E391" s="57" t="s">
        <v>261</v>
      </c>
      <c r="F391" s="86">
        <f t="shared" si="88"/>
        <v>92604.255700000009</v>
      </c>
      <c r="G391" s="59">
        <f t="shared" ref="G391:G454" si="89">SUMIF($I$4:$CG$4,"федеральный бюджет",I391:CG391)</f>
        <v>22781.122309999999</v>
      </c>
      <c r="H391" s="60">
        <f t="shared" ref="H391:H454" si="90">SUMIF($I$4:$CG$4,"краевой бюджет",I391:CG391)</f>
        <v>69823.133390000003</v>
      </c>
      <c r="I391" s="61">
        <v>910.36098000000004</v>
      </c>
      <c r="J391" s="60">
        <v>371.83758</v>
      </c>
      <c r="K391" s="69"/>
      <c r="L391" s="64"/>
      <c r="M391" s="63">
        <v>1299.7361100000001</v>
      </c>
      <c r="N391" s="64">
        <v>530.87813000000006</v>
      </c>
      <c r="O391" s="69"/>
      <c r="P391" s="64"/>
      <c r="Q391" s="59"/>
      <c r="R391" s="64"/>
      <c r="S391" s="64">
        <f>8840.69912+3728.56593</f>
        <v>12569.26505</v>
      </c>
      <c r="T391" s="59"/>
      <c r="U391" s="60"/>
      <c r="V391" s="59"/>
      <c r="W391" s="60"/>
      <c r="X391" s="59">
        <v>1531.44911</v>
      </c>
      <c r="Y391" s="60">
        <v>80.602590000000006</v>
      </c>
      <c r="Z391" s="69"/>
      <c r="AA391" s="66"/>
      <c r="AB391" s="63"/>
      <c r="AC391" s="64"/>
      <c r="AD391" s="69"/>
      <c r="AE391" s="64"/>
      <c r="AF391" s="69">
        <v>1296.9517000000001</v>
      </c>
      <c r="AG391" s="64">
        <v>529.74084000000005</v>
      </c>
      <c r="AH391" s="69">
        <v>17742.62441</v>
      </c>
      <c r="AI391" s="73">
        <v>7246.9874300000001</v>
      </c>
      <c r="AJ391" s="64">
        <v>47643.100749999998</v>
      </c>
      <c r="AK391" s="64"/>
      <c r="AL391" s="69"/>
      <c r="AM391" s="64"/>
      <c r="AN391" s="69"/>
      <c r="AO391" s="64"/>
      <c r="AP391" s="69"/>
      <c r="AQ391" s="64"/>
      <c r="AR391" s="69"/>
      <c r="AS391" s="64"/>
      <c r="AT391" s="64"/>
      <c r="AU391" s="64"/>
      <c r="AV391" s="64"/>
      <c r="AW391" s="64"/>
      <c r="AX391" s="64"/>
      <c r="AY391" s="64"/>
      <c r="AZ391" s="64"/>
      <c r="BA391" s="64"/>
      <c r="BB391" s="64"/>
      <c r="BC391" s="69"/>
      <c r="BD391" s="60"/>
      <c r="BE391" s="59"/>
      <c r="BF391" s="60"/>
      <c r="BG391" s="64"/>
      <c r="BH391" s="59"/>
      <c r="BI391" s="64"/>
      <c r="BJ391" s="64">
        <v>417.86167999999998</v>
      </c>
      <c r="BK391" s="64">
        <v>341.7235</v>
      </c>
      <c r="BL391" s="69"/>
      <c r="BM391" s="64"/>
      <c r="BN391" s="64"/>
      <c r="BO391" s="64"/>
      <c r="BP391" s="64"/>
      <c r="BQ391" s="64"/>
      <c r="BR391" s="64">
        <v>91.135840000000002</v>
      </c>
      <c r="BS391" s="69"/>
      <c r="BT391" s="64"/>
      <c r="BU391" s="70"/>
      <c r="BV391" s="66"/>
      <c r="BW391" s="64"/>
      <c r="BX391" s="66"/>
      <c r="BY391" s="66"/>
      <c r="BZ391" s="64"/>
      <c r="CA391" s="64"/>
      <c r="CB391" s="64"/>
      <c r="CC391" s="64"/>
      <c r="CD391" s="64"/>
      <c r="CE391" s="64"/>
      <c r="CF391" s="69"/>
      <c r="CG391" s="64"/>
    </row>
    <row r="392" spans="1:85" ht="46.5" outlineLevel="1" x14ac:dyDescent="0.35">
      <c r="A392" s="92" t="s">
        <v>621</v>
      </c>
      <c r="B392" s="88" t="s">
        <v>663</v>
      </c>
      <c r="C392" s="55" t="s">
        <v>113</v>
      </c>
      <c r="D392" s="77" t="s">
        <v>664</v>
      </c>
      <c r="E392" s="57" t="s">
        <v>261</v>
      </c>
      <c r="F392" s="86">
        <f t="shared" si="88"/>
        <v>100482.88449</v>
      </c>
      <c r="G392" s="59">
        <f t="shared" si="89"/>
        <v>45264.4355</v>
      </c>
      <c r="H392" s="60">
        <f t="shared" si="90"/>
        <v>55218.448989999997</v>
      </c>
      <c r="I392" s="61"/>
      <c r="J392" s="60"/>
      <c r="K392" s="69"/>
      <c r="L392" s="64"/>
      <c r="M392" s="63">
        <v>1392.58745</v>
      </c>
      <c r="N392" s="64">
        <v>568.80331999999999</v>
      </c>
      <c r="O392" s="69"/>
      <c r="P392" s="64"/>
      <c r="Q392" s="59"/>
      <c r="R392" s="64"/>
      <c r="S392" s="64">
        <f>12536.73274+3685.5</f>
        <v>16222.232739999999</v>
      </c>
      <c r="T392" s="59">
        <v>8186.0311600000005</v>
      </c>
      <c r="U392" s="60">
        <v>82.68844</v>
      </c>
      <c r="V392" s="59">
        <v>15829.80593</v>
      </c>
      <c r="W392" s="60">
        <v>159.89707000000001</v>
      </c>
      <c r="X392" s="59">
        <v>2736.1365500000002</v>
      </c>
      <c r="Y392" s="60">
        <v>144.00719000000001</v>
      </c>
      <c r="Z392" s="59"/>
      <c r="AA392" s="62"/>
      <c r="AB392" s="63"/>
      <c r="AC392" s="64"/>
      <c r="AD392" s="69">
        <v>5075.6479099999997</v>
      </c>
      <c r="AE392" s="64">
        <v>2073.1519699999999</v>
      </c>
      <c r="AF392" s="69">
        <v>709.50616000000002</v>
      </c>
      <c r="AG392" s="64">
        <v>289.79829000000001</v>
      </c>
      <c r="AH392" s="69">
        <v>11334.72034</v>
      </c>
      <c r="AI392" s="73">
        <v>4629.6745099999998</v>
      </c>
      <c r="AJ392" s="64">
        <v>23831.36534</v>
      </c>
      <c r="AK392" s="64"/>
      <c r="AL392" s="69"/>
      <c r="AM392" s="64"/>
      <c r="AN392" s="69"/>
      <c r="AO392" s="64"/>
      <c r="AP392" s="69"/>
      <c r="AQ392" s="64"/>
      <c r="AR392" s="69"/>
      <c r="AS392" s="64"/>
      <c r="AT392" s="64"/>
      <c r="AU392" s="64"/>
      <c r="AV392" s="64"/>
      <c r="AW392" s="64"/>
      <c r="AX392" s="64"/>
      <c r="AY392" s="64"/>
      <c r="AZ392" s="64"/>
      <c r="BA392" s="64"/>
      <c r="BB392" s="64"/>
      <c r="BC392" s="69"/>
      <c r="BD392" s="60"/>
      <c r="BE392" s="59"/>
      <c r="BF392" s="60"/>
      <c r="BG392" s="64"/>
      <c r="BH392" s="59"/>
      <c r="BI392" s="60"/>
      <c r="BJ392" s="64">
        <v>624.83561999999995</v>
      </c>
      <c r="BK392" s="60"/>
      <c r="BL392" s="59"/>
      <c r="BM392" s="60"/>
      <c r="BN392" s="60"/>
      <c r="BO392" s="64"/>
      <c r="BP392" s="64"/>
      <c r="BQ392" s="64"/>
      <c r="BR392" s="64">
        <v>173.75447</v>
      </c>
      <c r="BS392" s="59"/>
      <c r="BT392" s="60"/>
      <c r="BU392" s="70"/>
      <c r="BV392" s="66"/>
      <c r="BW392" s="64"/>
      <c r="BX392" s="66"/>
      <c r="BY392" s="66"/>
      <c r="BZ392" s="64"/>
      <c r="CA392" s="64"/>
      <c r="CB392" s="64"/>
      <c r="CC392" s="64">
        <v>39.239280000000001</v>
      </c>
      <c r="CD392" s="64">
        <v>6379.0007500000002</v>
      </c>
      <c r="CE392" s="64"/>
      <c r="CF392" s="59"/>
      <c r="CG392" s="60"/>
    </row>
    <row r="393" spans="1:85" outlineLevel="1" x14ac:dyDescent="0.35">
      <c r="A393" s="92" t="s">
        <v>621</v>
      </c>
      <c r="B393" s="88" t="s">
        <v>665</v>
      </c>
      <c r="C393" s="55" t="s">
        <v>113</v>
      </c>
      <c r="D393" s="77" t="s">
        <v>666</v>
      </c>
      <c r="E393" s="57" t="s">
        <v>65</v>
      </c>
      <c r="F393" s="86">
        <f t="shared" si="88"/>
        <v>879.048</v>
      </c>
      <c r="G393" s="59">
        <f t="shared" si="89"/>
        <v>289.61396999999999</v>
      </c>
      <c r="H393" s="60">
        <f t="shared" si="90"/>
        <v>589.43403000000001</v>
      </c>
      <c r="I393" s="61"/>
      <c r="J393" s="60"/>
      <c r="K393" s="69">
        <v>289.61396999999999</v>
      </c>
      <c r="L393" s="64">
        <v>118.29303</v>
      </c>
      <c r="M393" s="63"/>
      <c r="N393" s="64"/>
      <c r="O393" s="69"/>
      <c r="P393" s="64"/>
      <c r="Q393" s="59"/>
      <c r="R393" s="60"/>
      <c r="S393" s="64">
        <v>471.14100000000002</v>
      </c>
      <c r="T393" s="59"/>
      <c r="U393" s="60"/>
      <c r="V393" s="59"/>
      <c r="W393" s="60"/>
      <c r="X393" s="59"/>
      <c r="Y393" s="60"/>
      <c r="Z393" s="59"/>
      <c r="AA393" s="62"/>
      <c r="AB393" s="63"/>
      <c r="AC393" s="64"/>
      <c r="AD393" s="69"/>
      <c r="AE393" s="64"/>
      <c r="AF393" s="69"/>
      <c r="AG393" s="64"/>
      <c r="AH393" s="59"/>
      <c r="AI393" s="60"/>
      <c r="AJ393" s="64"/>
      <c r="AK393" s="64"/>
      <c r="AL393" s="59"/>
      <c r="AM393" s="60"/>
      <c r="AN393" s="59"/>
      <c r="AO393" s="60"/>
      <c r="AP393" s="59"/>
      <c r="AQ393" s="60"/>
      <c r="AR393" s="69"/>
      <c r="AS393" s="64"/>
      <c r="AT393" s="60"/>
      <c r="AU393" s="64"/>
      <c r="AV393" s="64"/>
      <c r="AW393" s="64"/>
      <c r="AX393" s="64"/>
      <c r="AY393" s="64"/>
      <c r="AZ393" s="64"/>
      <c r="BA393" s="64"/>
      <c r="BB393" s="64"/>
      <c r="BC393" s="69"/>
      <c r="BD393" s="60"/>
      <c r="BE393" s="59"/>
      <c r="BF393" s="60"/>
      <c r="BG393" s="60"/>
      <c r="BH393" s="59"/>
      <c r="BI393" s="60"/>
      <c r="BJ393" s="64"/>
      <c r="BK393" s="60"/>
      <c r="BL393" s="59"/>
      <c r="BM393" s="60"/>
      <c r="BN393" s="60"/>
      <c r="BO393" s="64"/>
      <c r="BP393" s="64"/>
      <c r="BQ393" s="64"/>
      <c r="BR393" s="64"/>
      <c r="BS393" s="59"/>
      <c r="BT393" s="60"/>
      <c r="BU393" s="70"/>
      <c r="BV393" s="66"/>
      <c r="BW393" s="64"/>
      <c r="BX393" s="66"/>
      <c r="BY393" s="66"/>
      <c r="BZ393" s="64"/>
      <c r="CA393" s="64"/>
      <c r="CB393" s="60"/>
      <c r="CC393" s="60"/>
      <c r="CD393" s="64"/>
      <c r="CE393" s="64"/>
      <c r="CF393" s="59"/>
      <c r="CG393" s="60"/>
    </row>
    <row r="394" spans="1:85" outlineLevel="1" x14ac:dyDescent="0.35">
      <c r="A394" s="92" t="s">
        <v>621</v>
      </c>
      <c r="B394" s="88" t="s">
        <v>667</v>
      </c>
      <c r="C394" s="55" t="s">
        <v>113</v>
      </c>
      <c r="D394" s="77" t="s">
        <v>668</v>
      </c>
      <c r="E394" s="57" t="s">
        <v>65</v>
      </c>
      <c r="F394" s="86">
        <f t="shared" si="88"/>
        <v>2895.9749000000002</v>
      </c>
      <c r="G394" s="59">
        <f t="shared" si="89"/>
        <v>1728.9529600000001</v>
      </c>
      <c r="H394" s="60">
        <f t="shared" si="90"/>
        <v>1167.0219399999999</v>
      </c>
      <c r="I394" s="61"/>
      <c r="J394" s="60"/>
      <c r="K394" s="69"/>
      <c r="L394" s="64"/>
      <c r="M394" s="63"/>
      <c r="N394" s="64"/>
      <c r="O394" s="69"/>
      <c r="P394" s="64"/>
      <c r="Q394" s="59"/>
      <c r="R394" s="60"/>
      <c r="S394" s="64">
        <v>292.10741999999999</v>
      </c>
      <c r="T394" s="59">
        <v>1728.9529600000001</v>
      </c>
      <c r="U394" s="60">
        <v>17.46444</v>
      </c>
      <c r="V394" s="59"/>
      <c r="W394" s="60"/>
      <c r="X394" s="59"/>
      <c r="Y394" s="60"/>
      <c r="Z394" s="59"/>
      <c r="AA394" s="62"/>
      <c r="AB394" s="63"/>
      <c r="AC394" s="64"/>
      <c r="AD394" s="69"/>
      <c r="AE394" s="64"/>
      <c r="AF394" s="69"/>
      <c r="AG394" s="64"/>
      <c r="AH394" s="59"/>
      <c r="AI394" s="60"/>
      <c r="AJ394" s="64"/>
      <c r="AK394" s="64"/>
      <c r="AL394" s="59"/>
      <c r="AM394" s="60"/>
      <c r="AN394" s="59"/>
      <c r="AO394" s="60"/>
      <c r="AP394" s="59"/>
      <c r="AQ394" s="60"/>
      <c r="AR394" s="69"/>
      <c r="AS394" s="64"/>
      <c r="AT394" s="60"/>
      <c r="AU394" s="64"/>
      <c r="AV394" s="64"/>
      <c r="AW394" s="64"/>
      <c r="AX394" s="64"/>
      <c r="AY394" s="64"/>
      <c r="AZ394" s="64"/>
      <c r="BA394" s="64"/>
      <c r="BB394" s="64"/>
      <c r="BC394" s="69"/>
      <c r="BD394" s="60"/>
      <c r="BE394" s="59"/>
      <c r="BF394" s="60"/>
      <c r="BG394" s="60"/>
      <c r="BH394" s="59"/>
      <c r="BI394" s="60"/>
      <c r="BJ394" s="64"/>
      <c r="BK394" s="60"/>
      <c r="BL394" s="59"/>
      <c r="BM394" s="60"/>
      <c r="BN394" s="60"/>
      <c r="BO394" s="64">
        <v>719.34442000000001</v>
      </c>
      <c r="BP394" s="64"/>
      <c r="BQ394" s="64"/>
      <c r="BR394" s="64"/>
      <c r="BS394" s="59"/>
      <c r="BT394" s="60"/>
      <c r="BU394" s="70"/>
      <c r="BV394" s="66"/>
      <c r="BW394" s="64"/>
      <c r="BX394" s="66"/>
      <c r="BY394" s="66"/>
      <c r="BZ394" s="64"/>
      <c r="CA394" s="64"/>
      <c r="CB394" s="60"/>
      <c r="CC394" s="60"/>
      <c r="CD394" s="64">
        <v>138.10566</v>
      </c>
      <c r="CE394" s="64"/>
      <c r="CF394" s="59"/>
      <c r="CG394" s="60"/>
    </row>
    <row r="395" spans="1:85" outlineLevel="1" x14ac:dyDescent="0.35">
      <c r="A395" s="84" t="s">
        <v>621</v>
      </c>
      <c r="B395" s="88" t="s">
        <v>669</v>
      </c>
      <c r="C395" s="55" t="s">
        <v>113</v>
      </c>
      <c r="D395" s="77" t="s">
        <v>670</v>
      </c>
      <c r="E395" s="57" t="s">
        <v>65</v>
      </c>
      <c r="F395" s="86">
        <f t="shared" si="88"/>
        <v>336.16895</v>
      </c>
      <c r="G395" s="59">
        <f t="shared" si="89"/>
        <v>25.743459999999999</v>
      </c>
      <c r="H395" s="60">
        <f t="shared" si="90"/>
        <v>310.42548999999997</v>
      </c>
      <c r="I395" s="61"/>
      <c r="J395" s="60"/>
      <c r="K395" s="69">
        <v>25.743459999999999</v>
      </c>
      <c r="L395" s="64">
        <v>10.514939999999999</v>
      </c>
      <c r="M395" s="63"/>
      <c r="N395" s="64"/>
      <c r="O395" s="69"/>
      <c r="P395" s="64"/>
      <c r="Q395" s="59"/>
      <c r="R395" s="60"/>
      <c r="S395" s="64">
        <v>41.879199999999997</v>
      </c>
      <c r="T395" s="59"/>
      <c r="U395" s="60"/>
      <c r="V395" s="59"/>
      <c r="W395" s="60"/>
      <c r="X395" s="59"/>
      <c r="Y395" s="60"/>
      <c r="Z395" s="69"/>
      <c r="AA395" s="66"/>
      <c r="AB395" s="63"/>
      <c r="AC395" s="64"/>
      <c r="AD395" s="69"/>
      <c r="AE395" s="64"/>
      <c r="AF395" s="69"/>
      <c r="AG395" s="64"/>
      <c r="AH395" s="59"/>
      <c r="AI395" s="60"/>
      <c r="AJ395" s="64"/>
      <c r="AK395" s="64"/>
      <c r="AL395" s="59"/>
      <c r="AM395" s="60"/>
      <c r="AN395" s="59"/>
      <c r="AO395" s="60"/>
      <c r="AP395" s="59"/>
      <c r="AQ395" s="60"/>
      <c r="AR395" s="69"/>
      <c r="AS395" s="64"/>
      <c r="AT395" s="60"/>
      <c r="AU395" s="64"/>
      <c r="AV395" s="64"/>
      <c r="AW395" s="64"/>
      <c r="AX395" s="64"/>
      <c r="AY395" s="64"/>
      <c r="AZ395" s="64"/>
      <c r="BA395" s="64"/>
      <c r="BB395" s="64"/>
      <c r="BC395" s="69"/>
      <c r="BD395" s="60"/>
      <c r="BE395" s="59"/>
      <c r="BF395" s="60"/>
      <c r="BG395" s="60"/>
      <c r="BH395" s="69"/>
      <c r="BI395" s="64"/>
      <c r="BJ395" s="64"/>
      <c r="BK395" s="64"/>
      <c r="BL395" s="69"/>
      <c r="BM395" s="64"/>
      <c r="BN395" s="64"/>
      <c r="BO395" s="64"/>
      <c r="BP395" s="64"/>
      <c r="BQ395" s="64"/>
      <c r="BR395" s="64"/>
      <c r="BS395" s="69"/>
      <c r="BT395" s="64"/>
      <c r="BU395" s="70"/>
      <c r="BV395" s="66"/>
      <c r="BW395" s="64"/>
      <c r="BX395" s="66"/>
      <c r="BY395" s="66"/>
      <c r="BZ395" s="64"/>
      <c r="CA395" s="64"/>
      <c r="CB395" s="60"/>
      <c r="CC395" s="60"/>
      <c r="CD395" s="64">
        <v>258.03134999999997</v>
      </c>
      <c r="CE395" s="64"/>
      <c r="CF395" s="69"/>
      <c r="CG395" s="64"/>
    </row>
    <row r="396" spans="1:85" outlineLevel="1" x14ac:dyDescent="0.35">
      <c r="A396" s="92" t="s">
        <v>621</v>
      </c>
      <c r="B396" s="54" t="s">
        <v>671</v>
      </c>
      <c r="C396" s="55" t="s">
        <v>113</v>
      </c>
      <c r="D396" s="77" t="s">
        <v>672</v>
      </c>
      <c r="E396" s="57" t="s">
        <v>65</v>
      </c>
      <c r="F396" s="86">
        <f t="shared" si="88"/>
        <v>1091.79504</v>
      </c>
      <c r="G396" s="59">
        <f t="shared" si="89"/>
        <v>384.91268000000002</v>
      </c>
      <c r="H396" s="60">
        <f t="shared" si="90"/>
        <v>706.88235999999995</v>
      </c>
      <c r="I396" s="61">
        <v>47.029719999999998</v>
      </c>
      <c r="J396" s="60">
        <v>19.209320000000002</v>
      </c>
      <c r="K396" s="69">
        <v>337.88296000000003</v>
      </c>
      <c r="L396" s="64">
        <v>138.00854000000001</v>
      </c>
      <c r="M396" s="63"/>
      <c r="N396" s="64"/>
      <c r="O396" s="69"/>
      <c r="P396" s="64"/>
      <c r="Q396" s="59"/>
      <c r="R396" s="60"/>
      <c r="S396" s="64">
        <v>549.66449999999998</v>
      </c>
      <c r="T396" s="59"/>
      <c r="U396" s="60"/>
      <c r="V396" s="59"/>
      <c r="W396" s="60"/>
      <c r="X396" s="59"/>
      <c r="Y396" s="60"/>
      <c r="Z396" s="69"/>
      <c r="AA396" s="66"/>
      <c r="AB396" s="63"/>
      <c r="AC396" s="64"/>
      <c r="AD396" s="69"/>
      <c r="AE396" s="64"/>
      <c r="AF396" s="69"/>
      <c r="AG396" s="64"/>
      <c r="AH396" s="59"/>
      <c r="AI396" s="60"/>
      <c r="AJ396" s="64"/>
      <c r="AK396" s="64"/>
      <c r="AL396" s="59"/>
      <c r="AM396" s="60"/>
      <c r="AN396" s="59"/>
      <c r="AO396" s="60"/>
      <c r="AP396" s="59"/>
      <c r="AQ396" s="60"/>
      <c r="AR396" s="69"/>
      <c r="AS396" s="64"/>
      <c r="AT396" s="60"/>
      <c r="AU396" s="64"/>
      <c r="AV396" s="64"/>
      <c r="AW396" s="64"/>
      <c r="AX396" s="64"/>
      <c r="AY396" s="64"/>
      <c r="AZ396" s="64"/>
      <c r="BA396" s="64"/>
      <c r="BB396" s="64"/>
      <c r="BC396" s="69"/>
      <c r="BD396" s="60"/>
      <c r="BE396" s="59"/>
      <c r="BF396" s="60"/>
      <c r="BG396" s="60"/>
      <c r="BH396" s="69"/>
      <c r="BI396" s="64"/>
      <c r="BJ396" s="64"/>
      <c r="BK396" s="64"/>
      <c r="BL396" s="69"/>
      <c r="BM396" s="64"/>
      <c r="BN396" s="64"/>
      <c r="BO396" s="64"/>
      <c r="BP396" s="64"/>
      <c r="BQ396" s="64"/>
      <c r="BR396" s="64"/>
      <c r="BS396" s="69"/>
      <c r="BT396" s="64"/>
      <c r="BU396" s="70"/>
      <c r="BV396" s="66"/>
      <c r="BW396" s="64"/>
      <c r="BX396" s="66"/>
      <c r="BY396" s="66"/>
      <c r="BZ396" s="64"/>
      <c r="CA396" s="64"/>
      <c r="CB396" s="60"/>
      <c r="CC396" s="60"/>
      <c r="CD396" s="64"/>
      <c r="CE396" s="64"/>
      <c r="CF396" s="69"/>
      <c r="CG396" s="64"/>
    </row>
    <row r="397" spans="1:85" outlineLevel="1" x14ac:dyDescent="0.35">
      <c r="A397" s="92" t="s">
        <v>621</v>
      </c>
      <c r="B397" s="54" t="s">
        <v>674</v>
      </c>
      <c r="C397" s="55" t="s">
        <v>113</v>
      </c>
      <c r="D397" s="77" t="s">
        <v>675</v>
      </c>
      <c r="E397" s="57" t="s">
        <v>65</v>
      </c>
      <c r="F397" s="86">
        <f t="shared" si="88"/>
        <v>1685.5211999999999</v>
      </c>
      <c r="G397" s="59">
        <f t="shared" si="89"/>
        <v>1129.9578099999999</v>
      </c>
      <c r="H397" s="60">
        <f t="shared" si="90"/>
        <v>555.56339000000003</v>
      </c>
      <c r="I397" s="61"/>
      <c r="J397" s="60"/>
      <c r="K397" s="69">
        <v>268.69740999999999</v>
      </c>
      <c r="L397" s="64">
        <v>109.74964</v>
      </c>
      <c r="M397" s="63"/>
      <c r="N397" s="64"/>
      <c r="O397" s="69"/>
      <c r="P397" s="64"/>
      <c r="Q397" s="59"/>
      <c r="R397" s="60"/>
      <c r="S397" s="64">
        <v>437.11415</v>
      </c>
      <c r="T397" s="59"/>
      <c r="U397" s="60"/>
      <c r="V397" s="59">
        <v>861.2604</v>
      </c>
      <c r="W397" s="60">
        <v>8.6996000000000002</v>
      </c>
      <c r="X397" s="59"/>
      <c r="Y397" s="60"/>
      <c r="Z397" s="69"/>
      <c r="AA397" s="66"/>
      <c r="AB397" s="63"/>
      <c r="AC397" s="64"/>
      <c r="AD397" s="69"/>
      <c r="AE397" s="64"/>
      <c r="AF397" s="69"/>
      <c r="AG397" s="64"/>
      <c r="AH397" s="59"/>
      <c r="AI397" s="60"/>
      <c r="AJ397" s="64"/>
      <c r="AK397" s="64"/>
      <c r="AL397" s="59"/>
      <c r="AM397" s="60"/>
      <c r="AN397" s="59"/>
      <c r="AO397" s="60"/>
      <c r="AP397" s="59"/>
      <c r="AQ397" s="60"/>
      <c r="AR397" s="69"/>
      <c r="AS397" s="64"/>
      <c r="AT397" s="60"/>
      <c r="AU397" s="64"/>
      <c r="AV397" s="64"/>
      <c r="AW397" s="64"/>
      <c r="AX397" s="64"/>
      <c r="AY397" s="64"/>
      <c r="AZ397" s="64"/>
      <c r="BA397" s="64"/>
      <c r="BB397" s="64"/>
      <c r="BC397" s="69"/>
      <c r="BD397" s="60"/>
      <c r="BE397" s="59"/>
      <c r="BF397" s="60"/>
      <c r="BG397" s="60"/>
      <c r="BH397" s="69"/>
      <c r="BI397" s="64"/>
      <c r="BJ397" s="64"/>
      <c r="BK397" s="64"/>
      <c r="BL397" s="69"/>
      <c r="BM397" s="64"/>
      <c r="BN397" s="64"/>
      <c r="BO397" s="64"/>
      <c r="BP397" s="64"/>
      <c r="BQ397" s="64"/>
      <c r="BR397" s="64"/>
      <c r="BS397" s="69"/>
      <c r="BT397" s="64"/>
      <c r="BU397" s="70"/>
      <c r="BV397" s="66"/>
      <c r="BW397" s="64"/>
      <c r="BX397" s="66"/>
      <c r="BY397" s="66"/>
      <c r="BZ397" s="64"/>
      <c r="CA397" s="64"/>
      <c r="CB397" s="60"/>
      <c r="CC397" s="60"/>
      <c r="CD397" s="64"/>
      <c r="CE397" s="64"/>
      <c r="CF397" s="69"/>
      <c r="CG397" s="64"/>
    </row>
    <row r="398" spans="1:85" outlineLevel="1" x14ac:dyDescent="0.35">
      <c r="A398" s="84" t="s">
        <v>621</v>
      </c>
      <c r="B398" s="54" t="s">
        <v>676</v>
      </c>
      <c r="C398" s="55" t="s">
        <v>113</v>
      </c>
      <c r="D398" s="77" t="s">
        <v>677</v>
      </c>
      <c r="E398" s="57" t="s">
        <v>65</v>
      </c>
      <c r="F398" s="86">
        <f t="shared" si="88"/>
        <v>586.03199999999993</v>
      </c>
      <c r="G398" s="59">
        <f t="shared" si="89"/>
        <v>193.07597999999999</v>
      </c>
      <c r="H398" s="60">
        <f t="shared" si="90"/>
        <v>392.95601999999997</v>
      </c>
      <c r="I398" s="61"/>
      <c r="J398" s="60"/>
      <c r="K398" s="69">
        <v>193.07597999999999</v>
      </c>
      <c r="L398" s="64">
        <v>78.862020000000001</v>
      </c>
      <c r="M398" s="63"/>
      <c r="N398" s="64"/>
      <c r="O398" s="69"/>
      <c r="P398" s="64"/>
      <c r="Q398" s="59"/>
      <c r="R398" s="60"/>
      <c r="S398" s="64">
        <v>314.09399999999999</v>
      </c>
      <c r="T398" s="59"/>
      <c r="U398" s="60"/>
      <c r="V398" s="59"/>
      <c r="W398" s="60"/>
      <c r="X398" s="59"/>
      <c r="Y398" s="60"/>
      <c r="Z398" s="69"/>
      <c r="AA398" s="66"/>
      <c r="AB398" s="63"/>
      <c r="AC398" s="64"/>
      <c r="AD398" s="69"/>
      <c r="AE398" s="64"/>
      <c r="AF398" s="69"/>
      <c r="AG398" s="64"/>
      <c r="AH398" s="59"/>
      <c r="AI398" s="60"/>
      <c r="AJ398" s="64"/>
      <c r="AK398" s="64"/>
      <c r="AL398" s="59"/>
      <c r="AM398" s="60"/>
      <c r="AN398" s="59"/>
      <c r="AO398" s="60"/>
      <c r="AP398" s="59"/>
      <c r="AQ398" s="60"/>
      <c r="AR398" s="69"/>
      <c r="AS398" s="64"/>
      <c r="AT398" s="60"/>
      <c r="AU398" s="64"/>
      <c r="AV398" s="64"/>
      <c r="AW398" s="64"/>
      <c r="AX398" s="64"/>
      <c r="AY398" s="64"/>
      <c r="AZ398" s="64"/>
      <c r="BA398" s="64"/>
      <c r="BB398" s="64"/>
      <c r="BC398" s="69"/>
      <c r="BD398" s="60"/>
      <c r="BE398" s="59"/>
      <c r="BF398" s="60"/>
      <c r="BG398" s="60"/>
      <c r="BH398" s="69"/>
      <c r="BI398" s="64"/>
      <c r="BJ398" s="64"/>
      <c r="BK398" s="64"/>
      <c r="BL398" s="69"/>
      <c r="BM398" s="64"/>
      <c r="BN398" s="64"/>
      <c r="BO398" s="64"/>
      <c r="BP398" s="64"/>
      <c r="BQ398" s="64"/>
      <c r="BR398" s="64"/>
      <c r="BS398" s="69"/>
      <c r="BT398" s="64"/>
      <c r="BU398" s="70"/>
      <c r="BV398" s="66"/>
      <c r="BW398" s="64"/>
      <c r="BX398" s="66"/>
      <c r="BY398" s="66"/>
      <c r="BZ398" s="64"/>
      <c r="CA398" s="64"/>
      <c r="CB398" s="60"/>
      <c r="CC398" s="60"/>
      <c r="CD398" s="64"/>
      <c r="CE398" s="64"/>
      <c r="CF398" s="69"/>
      <c r="CG398" s="64"/>
    </row>
    <row r="399" spans="1:85" outlineLevel="1" x14ac:dyDescent="0.35">
      <c r="A399" s="92" t="s">
        <v>621</v>
      </c>
      <c r="B399" s="54" t="s">
        <v>673</v>
      </c>
      <c r="C399" s="55" t="s">
        <v>113</v>
      </c>
      <c r="D399" s="77">
        <v>2422000852</v>
      </c>
      <c r="E399" s="57" t="s">
        <v>65</v>
      </c>
      <c r="F399" s="86">
        <f t="shared" si="88"/>
        <v>448.11605000000003</v>
      </c>
      <c r="G399" s="59">
        <f t="shared" si="89"/>
        <v>345.65397000000002</v>
      </c>
      <c r="H399" s="60">
        <f t="shared" si="90"/>
        <v>102.46208</v>
      </c>
      <c r="I399" s="61"/>
      <c r="J399" s="60"/>
      <c r="K399" s="69">
        <v>91.711089999999999</v>
      </c>
      <c r="L399" s="64">
        <v>37.45946</v>
      </c>
      <c r="M399" s="63"/>
      <c r="N399" s="64"/>
      <c r="O399" s="69"/>
      <c r="P399" s="64"/>
      <c r="Q399" s="59"/>
      <c r="R399" s="60"/>
      <c r="S399" s="64">
        <v>62.4375</v>
      </c>
      <c r="T399" s="59">
        <v>253.94288</v>
      </c>
      <c r="U399" s="60">
        <v>2.5651199999999998</v>
      </c>
      <c r="V399" s="59"/>
      <c r="W399" s="60"/>
      <c r="X399" s="59"/>
      <c r="Y399" s="60"/>
      <c r="Z399" s="69"/>
      <c r="AA399" s="66"/>
      <c r="AB399" s="63"/>
      <c r="AC399" s="64"/>
      <c r="AD399" s="69"/>
      <c r="AE399" s="64"/>
      <c r="AF399" s="69"/>
      <c r="AG399" s="64"/>
      <c r="AH399" s="59"/>
      <c r="AI399" s="60"/>
      <c r="AJ399" s="64"/>
      <c r="AK399" s="64"/>
      <c r="AL399" s="59"/>
      <c r="AM399" s="60"/>
      <c r="AN399" s="59"/>
      <c r="AO399" s="60"/>
      <c r="AP399" s="59"/>
      <c r="AQ399" s="60"/>
      <c r="AR399" s="69"/>
      <c r="AS399" s="64"/>
      <c r="AT399" s="60"/>
      <c r="AU399" s="64"/>
      <c r="AV399" s="64"/>
      <c r="AW399" s="64"/>
      <c r="AX399" s="64"/>
      <c r="AY399" s="64"/>
      <c r="AZ399" s="64"/>
      <c r="BA399" s="64"/>
      <c r="BB399" s="64"/>
      <c r="BC399" s="69"/>
      <c r="BD399" s="60"/>
      <c r="BE399" s="59"/>
      <c r="BF399" s="60"/>
      <c r="BG399" s="60"/>
      <c r="BH399" s="69"/>
      <c r="BI399" s="64"/>
      <c r="BJ399" s="64"/>
      <c r="BK399" s="64"/>
      <c r="BL399" s="69"/>
      <c r="BM399" s="64"/>
      <c r="BN399" s="64"/>
      <c r="BO399" s="64"/>
      <c r="BP399" s="64"/>
      <c r="BQ399" s="64"/>
      <c r="BR399" s="64"/>
      <c r="BS399" s="69"/>
      <c r="BT399" s="64"/>
      <c r="BU399" s="70"/>
      <c r="BV399" s="66"/>
      <c r="BW399" s="64"/>
      <c r="BX399" s="66"/>
      <c r="BY399" s="66"/>
      <c r="BZ399" s="64"/>
      <c r="CA399" s="64"/>
      <c r="CB399" s="60"/>
      <c r="CC399" s="60"/>
      <c r="CD399" s="64"/>
      <c r="CE399" s="64"/>
      <c r="CF399" s="69"/>
      <c r="CG399" s="64"/>
    </row>
    <row r="400" spans="1:85" s="78" customFormat="1" ht="22.5" x14ac:dyDescent="0.3">
      <c r="A400" s="105" t="s">
        <v>678</v>
      </c>
      <c r="B400" s="106"/>
      <c r="C400" s="97" t="s">
        <v>133</v>
      </c>
      <c r="D400" s="98"/>
      <c r="E400" s="98"/>
      <c r="F400" s="108">
        <f t="shared" ref="F400:AK400" si="91">SUBTOTAL(9,F366:F399)</f>
        <v>305210.29211000004</v>
      </c>
      <c r="G400" s="108">
        <f t="shared" si="91"/>
        <v>74327.010749999972</v>
      </c>
      <c r="H400" s="108">
        <f t="shared" si="91"/>
        <v>230883.28135999999</v>
      </c>
      <c r="I400" s="108">
        <f t="shared" si="91"/>
        <v>1080.56377</v>
      </c>
      <c r="J400" s="108">
        <f t="shared" si="91"/>
        <v>441.35703000000001</v>
      </c>
      <c r="K400" s="108">
        <f t="shared" si="91"/>
        <v>2045.6400100000001</v>
      </c>
      <c r="L400" s="108">
        <f t="shared" si="91"/>
        <v>835.54310000000009</v>
      </c>
      <c r="M400" s="108">
        <f t="shared" si="91"/>
        <v>2692.3235599999998</v>
      </c>
      <c r="N400" s="108">
        <f t="shared" si="91"/>
        <v>1099.68145</v>
      </c>
      <c r="O400" s="108">
        <f t="shared" si="91"/>
        <v>0</v>
      </c>
      <c r="P400" s="108">
        <f t="shared" si="91"/>
        <v>0</v>
      </c>
      <c r="Q400" s="108">
        <f t="shared" si="91"/>
        <v>0</v>
      </c>
      <c r="R400" s="108">
        <f t="shared" si="91"/>
        <v>0</v>
      </c>
      <c r="S400" s="108">
        <f t="shared" si="91"/>
        <v>33068.718719999997</v>
      </c>
      <c r="T400" s="108">
        <f t="shared" si="91"/>
        <v>11390.380900000002</v>
      </c>
      <c r="U400" s="108">
        <f t="shared" si="91"/>
        <v>115.05609999999999</v>
      </c>
      <c r="V400" s="108">
        <f t="shared" si="91"/>
        <v>16691.066330000001</v>
      </c>
      <c r="W400" s="108">
        <f t="shared" si="91"/>
        <v>168.59667000000002</v>
      </c>
      <c r="X400" s="108">
        <f t="shared" si="91"/>
        <v>4267.5856600000006</v>
      </c>
      <c r="Y400" s="108">
        <f t="shared" si="91"/>
        <v>224.60978</v>
      </c>
      <c r="Z400" s="108">
        <f t="shared" si="91"/>
        <v>0</v>
      </c>
      <c r="AA400" s="108">
        <f t="shared" si="91"/>
        <v>0</v>
      </c>
      <c r="AB400" s="108">
        <f t="shared" si="91"/>
        <v>0</v>
      </c>
      <c r="AC400" s="108">
        <f t="shared" si="91"/>
        <v>0</v>
      </c>
      <c r="AD400" s="108">
        <f t="shared" si="91"/>
        <v>5075.6479099999997</v>
      </c>
      <c r="AE400" s="108">
        <f t="shared" si="91"/>
        <v>2073.1519699999999</v>
      </c>
      <c r="AF400" s="108">
        <f t="shared" si="91"/>
        <v>2006.45786</v>
      </c>
      <c r="AG400" s="108">
        <f t="shared" si="91"/>
        <v>819.53913000000011</v>
      </c>
      <c r="AH400" s="108">
        <f t="shared" si="91"/>
        <v>29077.34475</v>
      </c>
      <c r="AI400" s="108">
        <f t="shared" si="91"/>
        <v>11876.66194</v>
      </c>
      <c r="AJ400" s="108">
        <f t="shared" si="91"/>
        <v>73674.180940000006</v>
      </c>
      <c r="AK400" s="108">
        <f t="shared" si="91"/>
        <v>0</v>
      </c>
      <c r="AL400" s="108">
        <f t="shared" ref="AL400:BQ400" si="92">SUBTOTAL(9,AL366:AL399)</f>
        <v>0</v>
      </c>
      <c r="AM400" s="108">
        <f t="shared" si="92"/>
        <v>0</v>
      </c>
      <c r="AN400" s="108">
        <f t="shared" si="92"/>
        <v>0</v>
      </c>
      <c r="AO400" s="108">
        <f t="shared" si="92"/>
        <v>0</v>
      </c>
      <c r="AP400" s="108">
        <f t="shared" si="92"/>
        <v>0</v>
      </c>
      <c r="AQ400" s="108">
        <f t="shared" si="92"/>
        <v>0</v>
      </c>
      <c r="AR400" s="108">
        <f t="shared" si="92"/>
        <v>0</v>
      </c>
      <c r="AS400" s="108">
        <f t="shared" si="92"/>
        <v>0</v>
      </c>
      <c r="AT400" s="108">
        <f t="shared" si="92"/>
        <v>0</v>
      </c>
      <c r="AU400" s="108">
        <f t="shared" si="92"/>
        <v>9680</v>
      </c>
      <c r="AV400" s="108">
        <f t="shared" si="92"/>
        <v>18770</v>
      </c>
      <c r="AW400" s="108">
        <f t="shared" si="92"/>
        <v>49883.475000000006</v>
      </c>
      <c r="AX400" s="108">
        <f t="shared" si="92"/>
        <v>0</v>
      </c>
      <c r="AY400" s="108">
        <f t="shared" si="92"/>
        <v>0</v>
      </c>
      <c r="AZ400" s="108">
        <f t="shared" si="92"/>
        <v>0</v>
      </c>
      <c r="BA400" s="108">
        <f t="shared" si="92"/>
        <v>8000</v>
      </c>
      <c r="BB400" s="108">
        <f t="shared" si="92"/>
        <v>0</v>
      </c>
      <c r="BC400" s="108">
        <f t="shared" si="92"/>
        <v>0</v>
      </c>
      <c r="BD400" s="108">
        <f t="shared" si="92"/>
        <v>0</v>
      </c>
      <c r="BE400" s="108">
        <f t="shared" si="92"/>
        <v>0</v>
      </c>
      <c r="BF400" s="108">
        <f t="shared" si="92"/>
        <v>0</v>
      </c>
      <c r="BG400" s="108">
        <f t="shared" si="92"/>
        <v>0</v>
      </c>
      <c r="BH400" s="108">
        <f t="shared" si="92"/>
        <v>0</v>
      </c>
      <c r="BI400" s="108">
        <f t="shared" si="92"/>
        <v>0</v>
      </c>
      <c r="BJ400" s="108">
        <f t="shared" si="92"/>
        <v>1042.6972999999998</v>
      </c>
      <c r="BK400" s="108">
        <f t="shared" si="92"/>
        <v>341.7235</v>
      </c>
      <c r="BL400" s="108">
        <f>SUBTOTAL(9,BL366:BL399)</f>
        <v>0</v>
      </c>
      <c r="BM400" s="108">
        <f>SUBTOTAL(9,BM366:BM399)</f>
        <v>0</v>
      </c>
      <c r="BN400" s="108">
        <f t="shared" si="92"/>
        <v>0</v>
      </c>
      <c r="BO400" s="108">
        <f t="shared" si="92"/>
        <v>809.41791999999998</v>
      </c>
      <c r="BP400" s="108">
        <f t="shared" si="92"/>
        <v>0</v>
      </c>
      <c r="BQ400" s="108">
        <f t="shared" si="92"/>
        <v>10414.25928</v>
      </c>
      <c r="BR400" s="108">
        <f t="shared" ref="BR400:CG400" si="93">SUBTOTAL(9,BR366:BR399)</f>
        <v>264.89031</v>
      </c>
      <c r="BS400" s="108">
        <f t="shared" si="93"/>
        <v>0</v>
      </c>
      <c r="BT400" s="108">
        <f t="shared" si="93"/>
        <v>0</v>
      </c>
      <c r="BU400" s="108">
        <f t="shared" si="93"/>
        <v>0</v>
      </c>
      <c r="BV400" s="108">
        <f t="shared" si="93"/>
        <v>0</v>
      </c>
      <c r="BW400" s="108">
        <f t="shared" si="93"/>
        <v>0</v>
      </c>
      <c r="BX400" s="108">
        <f t="shared" si="93"/>
        <v>0</v>
      </c>
      <c r="BY400" s="108">
        <f t="shared" si="93"/>
        <v>0</v>
      </c>
      <c r="BZ400" s="108">
        <f t="shared" si="93"/>
        <v>0</v>
      </c>
      <c r="CA400" s="108">
        <f t="shared" si="93"/>
        <v>0</v>
      </c>
      <c r="CB400" s="108">
        <f t="shared" si="93"/>
        <v>14.671239999999999</v>
      </c>
      <c r="CC400" s="108">
        <f t="shared" si="93"/>
        <v>39.239280000000001</v>
      </c>
      <c r="CD400" s="108">
        <f t="shared" si="93"/>
        <v>7225.8107000000009</v>
      </c>
      <c r="CE400" s="108">
        <f t="shared" si="93"/>
        <v>0</v>
      </c>
      <c r="CF400" s="108">
        <f t="shared" si="93"/>
        <v>0</v>
      </c>
      <c r="CG400" s="108">
        <f t="shared" si="93"/>
        <v>0</v>
      </c>
    </row>
    <row r="401" spans="1:85" ht="46.5" outlineLevel="1" x14ac:dyDescent="0.35">
      <c r="A401" s="84" t="s">
        <v>679</v>
      </c>
      <c r="B401" s="54" t="s">
        <v>680</v>
      </c>
      <c r="C401" s="55" t="s">
        <v>71</v>
      </c>
      <c r="D401" s="55" t="s">
        <v>681</v>
      </c>
      <c r="E401" s="57" t="s">
        <v>65</v>
      </c>
      <c r="F401" s="86">
        <f t="shared" ref="F401:F414" si="94">G401+H401</f>
        <v>4.7962199999999999</v>
      </c>
      <c r="G401" s="59">
        <f t="shared" si="89"/>
        <v>0</v>
      </c>
      <c r="H401" s="60">
        <f t="shared" si="90"/>
        <v>4.7962199999999999</v>
      </c>
      <c r="I401" s="61"/>
      <c r="J401" s="60"/>
      <c r="K401" s="69"/>
      <c r="L401" s="64"/>
      <c r="M401" s="63"/>
      <c r="N401" s="64"/>
      <c r="O401" s="69"/>
      <c r="P401" s="64"/>
      <c r="Q401" s="59"/>
      <c r="R401" s="60"/>
      <c r="S401" s="64"/>
      <c r="T401" s="59"/>
      <c r="U401" s="60"/>
      <c r="V401" s="59"/>
      <c r="W401" s="60"/>
      <c r="X401" s="59"/>
      <c r="Y401" s="60"/>
      <c r="Z401" s="69"/>
      <c r="AA401" s="66"/>
      <c r="AB401" s="63"/>
      <c r="AC401" s="64"/>
      <c r="AD401" s="69"/>
      <c r="AE401" s="64"/>
      <c r="AF401" s="69"/>
      <c r="AG401" s="64"/>
      <c r="AH401" s="59"/>
      <c r="AI401" s="60"/>
      <c r="AJ401" s="64">
        <v>4.7962199999999999</v>
      </c>
      <c r="AK401" s="64"/>
      <c r="AL401" s="59"/>
      <c r="AM401" s="60"/>
      <c r="AN401" s="59"/>
      <c r="AO401" s="60"/>
      <c r="AP401" s="59"/>
      <c r="AQ401" s="60"/>
      <c r="AR401" s="69"/>
      <c r="AS401" s="64"/>
      <c r="AT401" s="60"/>
      <c r="AU401" s="64"/>
      <c r="AV401" s="64"/>
      <c r="AW401" s="64"/>
      <c r="AX401" s="64"/>
      <c r="AY401" s="64"/>
      <c r="AZ401" s="64"/>
      <c r="BA401" s="64"/>
      <c r="BB401" s="64"/>
      <c r="BC401" s="69"/>
      <c r="BD401" s="60"/>
      <c r="BE401" s="59"/>
      <c r="BF401" s="60"/>
      <c r="BG401" s="60"/>
      <c r="BH401" s="69"/>
      <c r="BI401" s="64"/>
      <c r="BJ401" s="64"/>
      <c r="BK401" s="64"/>
      <c r="BL401" s="69"/>
      <c r="BM401" s="64"/>
      <c r="BN401" s="64"/>
      <c r="BO401" s="64"/>
      <c r="BP401" s="64"/>
      <c r="BQ401" s="64"/>
      <c r="BR401" s="64"/>
      <c r="BS401" s="69"/>
      <c r="BT401" s="64"/>
      <c r="BU401" s="70"/>
      <c r="BV401" s="66"/>
      <c r="BW401" s="64"/>
      <c r="BX401" s="66"/>
      <c r="BY401" s="66"/>
      <c r="BZ401" s="64"/>
      <c r="CA401" s="64"/>
      <c r="CB401" s="60"/>
      <c r="CC401" s="60"/>
      <c r="CD401" s="64"/>
      <c r="CE401" s="64"/>
      <c r="CF401" s="69"/>
      <c r="CG401" s="64"/>
    </row>
    <row r="402" spans="1:85" ht="46.5" outlineLevel="1" x14ac:dyDescent="0.35">
      <c r="A402" s="84" t="s">
        <v>679</v>
      </c>
      <c r="B402" s="54" t="s">
        <v>682</v>
      </c>
      <c r="C402" s="55" t="s">
        <v>71</v>
      </c>
      <c r="D402" s="112" t="s">
        <v>683</v>
      </c>
      <c r="E402" s="57" t="s">
        <v>65</v>
      </c>
      <c r="F402" s="86">
        <f t="shared" si="94"/>
        <v>810.31351999999993</v>
      </c>
      <c r="G402" s="59">
        <f t="shared" si="89"/>
        <v>297.47192999999999</v>
      </c>
      <c r="H402" s="60">
        <f t="shared" si="90"/>
        <v>512.84159</v>
      </c>
      <c r="I402" s="61">
        <v>87.340909999999994</v>
      </c>
      <c r="J402" s="60">
        <v>35.67445</v>
      </c>
      <c r="K402" s="59">
        <v>210.13102000000001</v>
      </c>
      <c r="L402" s="60">
        <v>85.82817</v>
      </c>
      <c r="M402" s="61"/>
      <c r="N402" s="60"/>
      <c r="O402" s="59"/>
      <c r="P402" s="60"/>
      <c r="Q402" s="59"/>
      <c r="R402" s="60"/>
      <c r="S402" s="60">
        <v>341.83897000000002</v>
      </c>
      <c r="T402" s="59"/>
      <c r="U402" s="60"/>
      <c r="V402" s="59"/>
      <c r="W402" s="60"/>
      <c r="X402" s="59"/>
      <c r="Y402" s="60"/>
      <c r="Z402" s="69"/>
      <c r="AA402" s="66"/>
      <c r="AB402" s="63"/>
      <c r="AC402" s="64"/>
      <c r="AD402" s="59"/>
      <c r="AE402" s="60"/>
      <c r="AF402" s="59"/>
      <c r="AG402" s="60"/>
      <c r="AH402" s="59"/>
      <c r="AI402" s="60"/>
      <c r="AJ402" s="60"/>
      <c r="AK402" s="60"/>
      <c r="AL402" s="59"/>
      <c r="AM402" s="60"/>
      <c r="AN402" s="59"/>
      <c r="AO402" s="60"/>
      <c r="AP402" s="59"/>
      <c r="AQ402" s="60"/>
      <c r="AR402" s="69"/>
      <c r="AS402" s="64"/>
      <c r="AT402" s="60"/>
      <c r="AU402" s="60"/>
      <c r="AV402" s="60"/>
      <c r="AW402" s="64"/>
      <c r="AX402" s="64"/>
      <c r="AY402" s="64"/>
      <c r="AZ402" s="64"/>
      <c r="BA402" s="64"/>
      <c r="BB402" s="64"/>
      <c r="BC402" s="69"/>
      <c r="BD402" s="60"/>
      <c r="BE402" s="59"/>
      <c r="BF402" s="60"/>
      <c r="BG402" s="60"/>
      <c r="BH402" s="69"/>
      <c r="BI402" s="64"/>
      <c r="BJ402" s="64"/>
      <c r="BK402" s="64"/>
      <c r="BL402" s="69"/>
      <c r="BM402" s="64"/>
      <c r="BN402" s="64"/>
      <c r="BO402" s="64">
        <v>49.5</v>
      </c>
      <c r="BP402" s="64"/>
      <c r="BQ402" s="64"/>
      <c r="BR402" s="64"/>
      <c r="BS402" s="69"/>
      <c r="BT402" s="64"/>
      <c r="BU402" s="70"/>
      <c r="BV402" s="66"/>
      <c r="BW402" s="64"/>
      <c r="BX402" s="66"/>
      <c r="BY402" s="66"/>
      <c r="BZ402" s="60"/>
      <c r="CA402" s="64"/>
      <c r="CB402" s="60"/>
      <c r="CC402" s="60"/>
      <c r="CD402" s="64"/>
      <c r="CE402" s="64"/>
      <c r="CF402" s="69"/>
      <c r="CG402" s="64"/>
    </row>
    <row r="403" spans="1:85" ht="46.5" outlineLevel="1" x14ac:dyDescent="0.35">
      <c r="A403" s="84" t="s">
        <v>679</v>
      </c>
      <c r="B403" s="54" t="s">
        <v>684</v>
      </c>
      <c r="C403" s="55" t="s">
        <v>71</v>
      </c>
      <c r="D403" s="112" t="s">
        <v>685</v>
      </c>
      <c r="E403" s="57" t="s">
        <v>65</v>
      </c>
      <c r="F403" s="86">
        <f t="shared" si="94"/>
        <v>1446.9169099999999</v>
      </c>
      <c r="G403" s="59">
        <f t="shared" si="89"/>
        <v>90.525000000000006</v>
      </c>
      <c r="H403" s="60">
        <f t="shared" si="90"/>
        <v>1356.3919099999998</v>
      </c>
      <c r="I403" s="61"/>
      <c r="J403" s="60"/>
      <c r="K403" s="69"/>
      <c r="L403" s="64"/>
      <c r="M403" s="63"/>
      <c r="N403" s="64"/>
      <c r="O403" s="69"/>
      <c r="P403" s="64"/>
      <c r="Q403" s="59"/>
      <c r="R403" s="60"/>
      <c r="S403" s="64"/>
      <c r="T403" s="59"/>
      <c r="U403" s="60"/>
      <c r="V403" s="59"/>
      <c r="W403" s="60"/>
      <c r="X403" s="59"/>
      <c r="Y403" s="60"/>
      <c r="Z403" s="69"/>
      <c r="AA403" s="66"/>
      <c r="AB403" s="63"/>
      <c r="AC403" s="64"/>
      <c r="AD403" s="69"/>
      <c r="AE403" s="64"/>
      <c r="AF403" s="69"/>
      <c r="AG403" s="64"/>
      <c r="AH403" s="69">
        <v>90.525000000000006</v>
      </c>
      <c r="AI403" s="73">
        <v>36.975000000000001</v>
      </c>
      <c r="AJ403" s="64">
        <v>1319.4169099999999</v>
      </c>
      <c r="AK403" s="64"/>
      <c r="AL403" s="59"/>
      <c r="AM403" s="60"/>
      <c r="AN403" s="59"/>
      <c r="AO403" s="60"/>
      <c r="AP403" s="59"/>
      <c r="AQ403" s="60"/>
      <c r="AR403" s="69"/>
      <c r="AS403" s="64"/>
      <c r="AT403" s="60"/>
      <c r="AU403" s="64"/>
      <c r="AV403" s="64"/>
      <c r="AW403" s="64"/>
      <c r="AX403" s="64"/>
      <c r="AY403" s="64"/>
      <c r="AZ403" s="64"/>
      <c r="BA403" s="64"/>
      <c r="BB403" s="64"/>
      <c r="BC403" s="69"/>
      <c r="BD403" s="60"/>
      <c r="BE403" s="59"/>
      <c r="BF403" s="60"/>
      <c r="BG403" s="60"/>
      <c r="BH403" s="69"/>
      <c r="BI403" s="64"/>
      <c r="BJ403" s="64"/>
      <c r="BK403" s="64"/>
      <c r="BL403" s="69"/>
      <c r="BM403" s="64"/>
      <c r="BN403" s="64"/>
      <c r="BO403" s="64"/>
      <c r="BP403" s="64"/>
      <c r="BQ403" s="64"/>
      <c r="BR403" s="64"/>
      <c r="BS403" s="69"/>
      <c r="BT403" s="64"/>
      <c r="BU403" s="70"/>
      <c r="BV403" s="66"/>
      <c r="BW403" s="64"/>
      <c r="BX403" s="66"/>
      <c r="BY403" s="66"/>
      <c r="BZ403" s="64"/>
      <c r="CA403" s="64"/>
      <c r="CB403" s="60"/>
      <c r="CC403" s="60"/>
      <c r="CD403" s="64"/>
      <c r="CE403" s="64"/>
      <c r="CF403" s="69"/>
      <c r="CG403" s="64"/>
    </row>
    <row r="404" spans="1:85" ht="46.5" outlineLevel="1" x14ac:dyDescent="0.35">
      <c r="A404" s="84" t="s">
        <v>679</v>
      </c>
      <c r="B404" s="54" t="s">
        <v>686</v>
      </c>
      <c r="C404" s="55" t="s">
        <v>71</v>
      </c>
      <c r="D404" s="112" t="s">
        <v>687</v>
      </c>
      <c r="E404" s="57" t="s">
        <v>65</v>
      </c>
      <c r="F404" s="86">
        <f t="shared" si="94"/>
        <v>299.62002000000001</v>
      </c>
      <c r="G404" s="59">
        <f t="shared" si="89"/>
        <v>0</v>
      </c>
      <c r="H404" s="60">
        <f t="shared" si="90"/>
        <v>299.62002000000001</v>
      </c>
      <c r="I404" s="61"/>
      <c r="J404" s="60"/>
      <c r="K404" s="69"/>
      <c r="L404" s="64"/>
      <c r="M404" s="63"/>
      <c r="N404" s="64"/>
      <c r="O404" s="69"/>
      <c r="P404" s="64"/>
      <c r="Q404" s="59"/>
      <c r="R404" s="60"/>
      <c r="S404" s="64"/>
      <c r="T404" s="59"/>
      <c r="U404" s="60"/>
      <c r="V404" s="59"/>
      <c r="W404" s="60"/>
      <c r="X404" s="59"/>
      <c r="Y404" s="60"/>
      <c r="Z404" s="69"/>
      <c r="AA404" s="66"/>
      <c r="AB404" s="63"/>
      <c r="AC404" s="64"/>
      <c r="AD404" s="69"/>
      <c r="AE404" s="64"/>
      <c r="AF404" s="69"/>
      <c r="AG404" s="64"/>
      <c r="AH404" s="59"/>
      <c r="AI404" s="60"/>
      <c r="AJ404" s="64">
        <v>299.62002000000001</v>
      </c>
      <c r="AK404" s="64"/>
      <c r="AL404" s="59"/>
      <c r="AM404" s="60"/>
      <c r="AN404" s="59"/>
      <c r="AO404" s="60"/>
      <c r="AP404" s="59"/>
      <c r="AQ404" s="60"/>
      <c r="AR404" s="69"/>
      <c r="AS404" s="64"/>
      <c r="AT404" s="60"/>
      <c r="AU404" s="64"/>
      <c r="AV404" s="64"/>
      <c r="AW404" s="64"/>
      <c r="AX404" s="64"/>
      <c r="AY404" s="64"/>
      <c r="AZ404" s="64"/>
      <c r="BA404" s="64"/>
      <c r="BB404" s="64"/>
      <c r="BC404" s="69"/>
      <c r="BD404" s="60"/>
      <c r="BE404" s="59"/>
      <c r="BF404" s="60"/>
      <c r="BG404" s="60"/>
      <c r="BH404" s="69"/>
      <c r="BI404" s="64"/>
      <c r="BJ404" s="64"/>
      <c r="BK404" s="64"/>
      <c r="BL404" s="69"/>
      <c r="BM404" s="64"/>
      <c r="BN404" s="64"/>
      <c r="BO404" s="64"/>
      <c r="BP404" s="64"/>
      <c r="BQ404" s="64"/>
      <c r="BR404" s="64"/>
      <c r="BS404" s="69"/>
      <c r="BT404" s="64"/>
      <c r="BU404" s="70"/>
      <c r="BV404" s="66"/>
      <c r="BW404" s="64"/>
      <c r="BX404" s="66"/>
      <c r="BY404" s="66"/>
      <c r="BZ404" s="64"/>
      <c r="CA404" s="64"/>
      <c r="CB404" s="60"/>
      <c r="CC404" s="60"/>
      <c r="CD404" s="64"/>
      <c r="CE404" s="64"/>
      <c r="CF404" s="69"/>
      <c r="CG404" s="64"/>
    </row>
    <row r="405" spans="1:85" outlineLevel="1" x14ac:dyDescent="0.35">
      <c r="A405" s="92" t="s">
        <v>679</v>
      </c>
      <c r="B405" s="54" t="s">
        <v>688</v>
      </c>
      <c r="C405" s="55" t="s">
        <v>71</v>
      </c>
      <c r="D405" s="77" t="s">
        <v>689</v>
      </c>
      <c r="E405" s="57" t="s">
        <v>65</v>
      </c>
      <c r="F405" s="86">
        <f t="shared" si="94"/>
        <v>124.08749999999999</v>
      </c>
      <c r="G405" s="59">
        <f t="shared" si="89"/>
        <v>24.149940000000001</v>
      </c>
      <c r="H405" s="60">
        <f t="shared" si="90"/>
        <v>99.937559999999991</v>
      </c>
      <c r="I405" s="61">
        <v>24.149940000000001</v>
      </c>
      <c r="J405" s="60">
        <v>9.8640600000000003</v>
      </c>
      <c r="K405" s="69"/>
      <c r="L405" s="64"/>
      <c r="M405" s="63"/>
      <c r="N405" s="64"/>
      <c r="O405" s="69"/>
      <c r="P405" s="64"/>
      <c r="Q405" s="59"/>
      <c r="R405" s="60"/>
      <c r="S405" s="64"/>
      <c r="T405" s="59"/>
      <c r="U405" s="60"/>
      <c r="V405" s="59"/>
      <c r="W405" s="60"/>
      <c r="X405" s="59"/>
      <c r="Y405" s="60"/>
      <c r="Z405" s="69"/>
      <c r="AA405" s="66"/>
      <c r="AB405" s="63"/>
      <c r="AC405" s="64"/>
      <c r="AD405" s="69"/>
      <c r="AE405" s="64"/>
      <c r="AF405" s="69"/>
      <c r="AG405" s="64"/>
      <c r="AH405" s="59"/>
      <c r="AI405" s="60"/>
      <c r="AJ405" s="64"/>
      <c r="AK405" s="64"/>
      <c r="AL405" s="59"/>
      <c r="AM405" s="60"/>
      <c r="AN405" s="59"/>
      <c r="AO405" s="60"/>
      <c r="AP405" s="59"/>
      <c r="AQ405" s="60"/>
      <c r="AR405" s="69"/>
      <c r="AS405" s="64"/>
      <c r="AT405" s="60"/>
      <c r="AU405" s="64"/>
      <c r="AV405" s="64"/>
      <c r="AW405" s="64"/>
      <c r="AX405" s="64"/>
      <c r="AY405" s="64"/>
      <c r="AZ405" s="64"/>
      <c r="BA405" s="64"/>
      <c r="BB405" s="64"/>
      <c r="BC405" s="69"/>
      <c r="BD405" s="60"/>
      <c r="BE405" s="59"/>
      <c r="BF405" s="60"/>
      <c r="BG405" s="60"/>
      <c r="BH405" s="69"/>
      <c r="BI405" s="64"/>
      <c r="BJ405" s="64"/>
      <c r="BK405" s="64"/>
      <c r="BL405" s="69"/>
      <c r="BM405" s="64"/>
      <c r="BN405" s="64"/>
      <c r="BO405" s="64">
        <v>90.073499999999996</v>
      </c>
      <c r="BP405" s="64"/>
      <c r="BQ405" s="64"/>
      <c r="BR405" s="64"/>
      <c r="BS405" s="69"/>
      <c r="BT405" s="64"/>
      <c r="BU405" s="70"/>
      <c r="BV405" s="66"/>
      <c r="BW405" s="64"/>
      <c r="BX405" s="66"/>
      <c r="BY405" s="66"/>
      <c r="BZ405" s="64"/>
      <c r="CA405" s="64"/>
      <c r="CB405" s="60"/>
      <c r="CC405" s="60"/>
      <c r="CD405" s="64"/>
      <c r="CE405" s="64"/>
      <c r="CF405" s="69"/>
      <c r="CG405" s="64"/>
    </row>
    <row r="406" spans="1:85" ht="46.5" outlineLevel="1" x14ac:dyDescent="0.35">
      <c r="A406" s="92" t="s">
        <v>679</v>
      </c>
      <c r="B406" s="54" t="s">
        <v>690</v>
      </c>
      <c r="C406" s="55" t="s">
        <v>71</v>
      </c>
      <c r="D406" s="77">
        <v>2423000929</v>
      </c>
      <c r="E406" s="57" t="s">
        <v>65</v>
      </c>
      <c r="F406" s="86">
        <f t="shared" si="94"/>
        <v>126.86539999999999</v>
      </c>
      <c r="G406" s="59">
        <f t="shared" si="89"/>
        <v>54.57443</v>
      </c>
      <c r="H406" s="60">
        <f t="shared" si="90"/>
        <v>72.290970000000002</v>
      </c>
      <c r="I406" s="61">
        <v>22.395099999999999</v>
      </c>
      <c r="J406" s="60">
        <v>9.1472999999999995</v>
      </c>
      <c r="K406" s="69">
        <v>32.17933</v>
      </c>
      <c r="L406" s="64">
        <v>13.14367</v>
      </c>
      <c r="M406" s="63"/>
      <c r="N406" s="64"/>
      <c r="O406" s="69"/>
      <c r="P406" s="64"/>
      <c r="Q406" s="59"/>
      <c r="R406" s="60"/>
      <c r="S406" s="64">
        <v>50</v>
      </c>
      <c r="T406" s="59"/>
      <c r="U406" s="60"/>
      <c r="V406" s="59"/>
      <c r="W406" s="60"/>
      <c r="X406" s="59"/>
      <c r="Y406" s="60"/>
      <c r="Z406" s="69"/>
      <c r="AA406" s="66"/>
      <c r="AB406" s="63"/>
      <c r="AC406" s="64"/>
      <c r="AD406" s="69"/>
      <c r="AE406" s="64"/>
      <c r="AF406" s="69"/>
      <c r="AG406" s="64"/>
      <c r="AH406" s="59"/>
      <c r="AI406" s="60"/>
      <c r="AJ406" s="64"/>
      <c r="AK406" s="64"/>
      <c r="AL406" s="59"/>
      <c r="AM406" s="60"/>
      <c r="AN406" s="59"/>
      <c r="AO406" s="60"/>
      <c r="AP406" s="59"/>
      <c r="AQ406" s="60"/>
      <c r="AR406" s="69"/>
      <c r="AS406" s="64"/>
      <c r="AT406" s="60"/>
      <c r="AU406" s="64"/>
      <c r="AV406" s="64"/>
      <c r="AW406" s="64"/>
      <c r="AX406" s="64"/>
      <c r="AY406" s="64"/>
      <c r="AZ406" s="64"/>
      <c r="BA406" s="64"/>
      <c r="BB406" s="64"/>
      <c r="BC406" s="69"/>
      <c r="BD406" s="60"/>
      <c r="BE406" s="59"/>
      <c r="BF406" s="60"/>
      <c r="BG406" s="60"/>
      <c r="BH406" s="69"/>
      <c r="BI406" s="64"/>
      <c r="BJ406" s="64"/>
      <c r="BK406" s="64"/>
      <c r="BL406" s="69"/>
      <c r="BM406" s="64"/>
      <c r="BN406" s="64"/>
      <c r="BO406" s="64"/>
      <c r="BP406" s="64"/>
      <c r="BQ406" s="64"/>
      <c r="BR406" s="64"/>
      <c r="BS406" s="69"/>
      <c r="BT406" s="64"/>
      <c r="BU406" s="70"/>
      <c r="BV406" s="66"/>
      <c r="BW406" s="64"/>
      <c r="BX406" s="66"/>
      <c r="BY406" s="66"/>
      <c r="BZ406" s="64"/>
      <c r="CA406" s="64"/>
      <c r="CB406" s="60"/>
      <c r="CC406" s="60"/>
      <c r="CD406" s="64"/>
      <c r="CE406" s="64"/>
      <c r="CF406" s="69"/>
      <c r="CG406" s="64"/>
    </row>
    <row r="407" spans="1:85" outlineLevel="1" x14ac:dyDescent="0.35">
      <c r="A407" s="92" t="s">
        <v>679</v>
      </c>
      <c r="B407" s="54" t="s">
        <v>703</v>
      </c>
      <c r="C407" s="55" t="s">
        <v>104</v>
      </c>
      <c r="D407" s="77">
        <v>2423015499</v>
      </c>
      <c r="E407" s="57" t="s">
        <v>65</v>
      </c>
      <c r="F407" s="86">
        <f t="shared" si="94"/>
        <v>149.36099999999999</v>
      </c>
      <c r="G407" s="59">
        <f t="shared" si="89"/>
        <v>0</v>
      </c>
      <c r="H407" s="60">
        <f t="shared" si="90"/>
        <v>149.36099999999999</v>
      </c>
      <c r="I407" s="61"/>
      <c r="J407" s="60"/>
      <c r="K407" s="69"/>
      <c r="L407" s="64"/>
      <c r="M407" s="63"/>
      <c r="N407" s="64"/>
      <c r="O407" s="69"/>
      <c r="P407" s="64"/>
      <c r="Q407" s="59"/>
      <c r="R407" s="60"/>
      <c r="S407" s="64"/>
      <c r="T407" s="59"/>
      <c r="U407" s="60"/>
      <c r="V407" s="59"/>
      <c r="W407" s="60"/>
      <c r="X407" s="59"/>
      <c r="Y407" s="60"/>
      <c r="Z407" s="69"/>
      <c r="AA407" s="66"/>
      <c r="AB407" s="63"/>
      <c r="AC407" s="64"/>
      <c r="AD407" s="69"/>
      <c r="AE407" s="64"/>
      <c r="AF407" s="69"/>
      <c r="AG407" s="64"/>
      <c r="AH407" s="59"/>
      <c r="AI407" s="60"/>
      <c r="AJ407" s="64"/>
      <c r="AK407" s="64"/>
      <c r="AL407" s="59"/>
      <c r="AM407" s="60"/>
      <c r="AN407" s="59"/>
      <c r="AO407" s="60"/>
      <c r="AP407" s="59"/>
      <c r="AQ407" s="60"/>
      <c r="AR407" s="69"/>
      <c r="AS407" s="64"/>
      <c r="AT407" s="60"/>
      <c r="AU407" s="64"/>
      <c r="AV407" s="64">
        <v>50</v>
      </c>
      <c r="AW407" s="64">
        <v>99.361000000000004</v>
      </c>
      <c r="AX407" s="64"/>
      <c r="AY407" s="64"/>
      <c r="AZ407" s="64"/>
      <c r="BA407" s="64"/>
      <c r="BB407" s="64"/>
      <c r="BC407" s="69"/>
      <c r="BD407" s="60"/>
      <c r="BE407" s="59"/>
      <c r="BF407" s="60"/>
      <c r="BG407" s="60"/>
      <c r="BH407" s="69"/>
      <c r="BI407" s="64"/>
      <c r="BJ407" s="64"/>
      <c r="BK407" s="64"/>
      <c r="BL407" s="69"/>
      <c r="BM407" s="64"/>
      <c r="BN407" s="64"/>
      <c r="BO407" s="64"/>
      <c r="BP407" s="64"/>
      <c r="BQ407" s="64"/>
      <c r="BR407" s="64"/>
      <c r="BS407" s="69"/>
      <c r="BT407" s="64"/>
      <c r="BU407" s="70"/>
      <c r="BV407" s="66"/>
      <c r="BW407" s="64"/>
      <c r="BX407" s="66"/>
      <c r="BY407" s="66"/>
      <c r="BZ407" s="64"/>
      <c r="CA407" s="64"/>
      <c r="CB407" s="60"/>
      <c r="CC407" s="60"/>
      <c r="CD407" s="64"/>
      <c r="CE407" s="64"/>
      <c r="CF407" s="69"/>
      <c r="CG407" s="64"/>
    </row>
    <row r="408" spans="1:85" ht="46.5" outlineLevel="1" x14ac:dyDescent="0.35">
      <c r="A408" s="84" t="s">
        <v>679</v>
      </c>
      <c r="B408" s="54" t="s">
        <v>691</v>
      </c>
      <c r="C408" s="55" t="s">
        <v>104</v>
      </c>
      <c r="D408" s="55" t="s">
        <v>692</v>
      </c>
      <c r="E408" s="57" t="s">
        <v>65</v>
      </c>
      <c r="F408" s="86">
        <f t="shared" si="94"/>
        <v>34941.508000000002</v>
      </c>
      <c r="G408" s="59">
        <f t="shared" si="89"/>
        <v>0</v>
      </c>
      <c r="H408" s="60">
        <f t="shared" si="90"/>
        <v>34941.508000000002</v>
      </c>
      <c r="I408" s="61"/>
      <c r="J408" s="60"/>
      <c r="K408" s="69"/>
      <c r="L408" s="64"/>
      <c r="M408" s="63"/>
      <c r="N408" s="64"/>
      <c r="O408" s="69"/>
      <c r="P408" s="64"/>
      <c r="Q408" s="59"/>
      <c r="R408" s="60"/>
      <c r="S408" s="64"/>
      <c r="T408" s="59"/>
      <c r="U408" s="60"/>
      <c r="V408" s="59"/>
      <c r="W408" s="60"/>
      <c r="X408" s="59"/>
      <c r="Y408" s="60"/>
      <c r="Z408" s="69"/>
      <c r="AA408" s="66"/>
      <c r="AB408" s="63"/>
      <c r="AC408" s="64"/>
      <c r="AD408" s="69"/>
      <c r="AE408" s="64"/>
      <c r="AF408" s="69"/>
      <c r="AG408" s="64"/>
      <c r="AH408" s="59"/>
      <c r="AI408" s="60"/>
      <c r="AJ408" s="64"/>
      <c r="AK408" s="64"/>
      <c r="AL408" s="59"/>
      <c r="AM408" s="60"/>
      <c r="AN408" s="59"/>
      <c r="AO408" s="60"/>
      <c r="AP408" s="59"/>
      <c r="AQ408" s="60"/>
      <c r="AR408" s="69"/>
      <c r="AS408" s="64"/>
      <c r="AT408" s="60"/>
      <c r="AU408" s="64">
        <v>1320</v>
      </c>
      <c r="AV408" s="64">
        <v>14320</v>
      </c>
      <c r="AW408" s="64">
        <v>19301.508000000002</v>
      </c>
      <c r="AX408" s="64"/>
      <c r="AY408" s="64"/>
      <c r="AZ408" s="64"/>
      <c r="BA408" s="64"/>
      <c r="BB408" s="64"/>
      <c r="BC408" s="69"/>
      <c r="BD408" s="60"/>
      <c r="BE408" s="59"/>
      <c r="BF408" s="60"/>
      <c r="BG408" s="60"/>
      <c r="BH408" s="69"/>
      <c r="BI408" s="64"/>
      <c r="BJ408" s="64"/>
      <c r="BK408" s="64"/>
      <c r="BL408" s="69"/>
      <c r="BM408" s="64"/>
      <c r="BN408" s="64"/>
      <c r="BO408" s="64"/>
      <c r="BP408" s="64"/>
      <c r="BQ408" s="64"/>
      <c r="BR408" s="64"/>
      <c r="BS408" s="69"/>
      <c r="BT408" s="64"/>
      <c r="BU408" s="70"/>
      <c r="BV408" s="66"/>
      <c r="BW408" s="64"/>
      <c r="BX408" s="66"/>
      <c r="BY408" s="66"/>
      <c r="BZ408" s="64"/>
      <c r="CA408" s="64"/>
      <c r="CB408" s="60"/>
      <c r="CC408" s="60"/>
      <c r="CD408" s="64"/>
      <c r="CE408" s="64"/>
      <c r="CF408" s="69"/>
      <c r="CG408" s="64"/>
    </row>
    <row r="409" spans="1:85" outlineLevel="1" x14ac:dyDescent="0.35">
      <c r="A409" s="84" t="s">
        <v>679</v>
      </c>
      <c r="B409" s="54" t="s">
        <v>693</v>
      </c>
      <c r="C409" s="55" t="s">
        <v>113</v>
      </c>
      <c r="D409" s="77" t="s">
        <v>694</v>
      </c>
      <c r="E409" s="57" t="s">
        <v>261</v>
      </c>
      <c r="F409" s="86">
        <f t="shared" si="94"/>
        <v>496594.20018000004</v>
      </c>
      <c r="G409" s="59">
        <f t="shared" si="89"/>
        <v>285001.76435000001</v>
      </c>
      <c r="H409" s="60">
        <f t="shared" si="90"/>
        <v>211592.43583000003</v>
      </c>
      <c r="I409" s="61">
        <v>1923.6141399999999</v>
      </c>
      <c r="J409" s="60">
        <v>785.70155999999997</v>
      </c>
      <c r="K409" s="69"/>
      <c r="L409" s="64"/>
      <c r="M409" s="63">
        <v>740.91069000000005</v>
      </c>
      <c r="N409" s="64">
        <v>302.62549999999999</v>
      </c>
      <c r="O409" s="69"/>
      <c r="P409" s="64"/>
      <c r="Q409" s="59"/>
      <c r="R409" s="60"/>
      <c r="S409" s="64">
        <f>6934.67203+2601.81671</f>
        <v>9536.4887400000007</v>
      </c>
      <c r="T409" s="59">
        <v>6218.6602899999998</v>
      </c>
      <c r="U409" s="60">
        <v>62.815710000000003</v>
      </c>
      <c r="V409" s="59"/>
      <c r="W409" s="60"/>
      <c r="X409" s="59"/>
      <c r="Y409" s="60"/>
      <c r="Z409" s="69"/>
      <c r="AA409" s="66"/>
      <c r="AB409" s="63"/>
      <c r="AC409" s="64"/>
      <c r="AD409" s="69">
        <v>8401.5512699999999</v>
      </c>
      <c r="AE409" s="64">
        <v>3431.6195299999999</v>
      </c>
      <c r="AF409" s="69">
        <v>812.96205999999995</v>
      </c>
      <c r="AG409" s="64">
        <v>332.05491999999998</v>
      </c>
      <c r="AH409" s="69">
        <v>8154.0659000000005</v>
      </c>
      <c r="AI409" s="73">
        <v>3330.5339599999998</v>
      </c>
      <c r="AJ409" s="64">
        <v>33794.282310000002</v>
      </c>
      <c r="AK409" s="64"/>
      <c r="AL409" s="59"/>
      <c r="AM409" s="60"/>
      <c r="AN409" s="59"/>
      <c r="AO409" s="60"/>
      <c r="AP409" s="59"/>
      <c r="AQ409" s="60"/>
      <c r="AR409" s="69"/>
      <c r="AS409" s="64"/>
      <c r="AT409" s="60"/>
      <c r="AU409" s="64"/>
      <c r="AV409" s="64"/>
      <c r="AW409" s="64"/>
      <c r="AX409" s="64"/>
      <c r="AY409" s="64"/>
      <c r="AZ409" s="64"/>
      <c r="BA409" s="64"/>
      <c r="BB409" s="64"/>
      <c r="BC409" s="69"/>
      <c r="BD409" s="60"/>
      <c r="BE409" s="59"/>
      <c r="BF409" s="60"/>
      <c r="BG409" s="60"/>
      <c r="BH409" s="69"/>
      <c r="BI409" s="64"/>
      <c r="BJ409" s="64">
        <v>499.25623999999999</v>
      </c>
      <c r="BK409" s="64">
        <v>807.28016000000002</v>
      </c>
      <c r="BL409" s="69">
        <v>258750</v>
      </c>
      <c r="BM409" s="64">
        <v>155250</v>
      </c>
      <c r="BN409" s="64"/>
      <c r="BO409" s="64"/>
      <c r="BP409" s="64"/>
      <c r="BQ409" s="64"/>
      <c r="BR409" s="64">
        <v>420.13931000000002</v>
      </c>
      <c r="BS409" s="69"/>
      <c r="BT409" s="64"/>
      <c r="BU409" s="70"/>
      <c r="BV409" s="66"/>
      <c r="BW409" s="64"/>
      <c r="BX409" s="66"/>
      <c r="BY409" s="66"/>
      <c r="BZ409" s="64"/>
      <c r="CA409" s="64"/>
      <c r="CB409" s="60"/>
      <c r="CC409" s="60"/>
      <c r="CD409" s="64">
        <v>3039.63789</v>
      </c>
      <c r="CE409" s="64"/>
      <c r="CF409" s="69"/>
      <c r="CG409" s="64"/>
    </row>
    <row r="410" spans="1:85" outlineLevel="1" x14ac:dyDescent="0.35">
      <c r="A410" s="84" t="s">
        <v>679</v>
      </c>
      <c r="B410" s="54" t="s">
        <v>695</v>
      </c>
      <c r="C410" s="55" t="s">
        <v>113</v>
      </c>
      <c r="D410" s="77" t="s">
        <v>696</v>
      </c>
      <c r="E410" s="57" t="s">
        <v>261</v>
      </c>
      <c r="F410" s="86">
        <f t="shared" si="94"/>
        <v>68071.003639999995</v>
      </c>
      <c r="G410" s="59">
        <f t="shared" si="89"/>
        <v>21246.736690000002</v>
      </c>
      <c r="H410" s="60">
        <f t="shared" si="90"/>
        <v>46824.266949999997</v>
      </c>
      <c r="I410" s="61">
        <v>999.28117999999995</v>
      </c>
      <c r="J410" s="60">
        <v>408.15710000000001</v>
      </c>
      <c r="K410" s="69"/>
      <c r="L410" s="64"/>
      <c r="M410" s="63">
        <v>279.70391000000001</v>
      </c>
      <c r="N410" s="64">
        <v>114.24526</v>
      </c>
      <c r="O410" s="69"/>
      <c r="P410" s="64"/>
      <c r="Q410" s="59"/>
      <c r="R410" s="60"/>
      <c r="S410" s="64">
        <f>3900.0005+1409.38031</f>
        <v>5309.3808100000006</v>
      </c>
      <c r="T410" s="59">
        <v>3776.57024</v>
      </c>
      <c r="U410" s="60">
        <v>38.147759999999998</v>
      </c>
      <c r="V410" s="59"/>
      <c r="W410" s="60"/>
      <c r="X410" s="59"/>
      <c r="Y410" s="60"/>
      <c r="Z410" s="69"/>
      <c r="AA410" s="66"/>
      <c r="AB410" s="63"/>
      <c r="AC410" s="64"/>
      <c r="AD410" s="69">
        <v>5815.1232900000005</v>
      </c>
      <c r="AE410" s="64">
        <v>2375.19121</v>
      </c>
      <c r="AF410" s="69">
        <v>695.96915999999999</v>
      </c>
      <c r="AG410" s="64">
        <v>284.26909999999998</v>
      </c>
      <c r="AH410" s="69">
        <v>9680.0889100000004</v>
      </c>
      <c r="AI410" s="73">
        <v>3953.8391299999998</v>
      </c>
      <c r="AJ410" s="64">
        <v>27102.544020000001</v>
      </c>
      <c r="AK410" s="64"/>
      <c r="AL410" s="59"/>
      <c r="AM410" s="60"/>
      <c r="AN410" s="59"/>
      <c r="AO410" s="60"/>
      <c r="AP410" s="59"/>
      <c r="AQ410" s="60"/>
      <c r="AR410" s="69"/>
      <c r="AS410" s="64"/>
      <c r="AT410" s="60"/>
      <c r="AU410" s="64"/>
      <c r="AV410" s="64"/>
      <c r="AW410" s="64"/>
      <c r="AX410" s="64"/>
      <c r="AY410" s="64"/>
      <c r="AZ410" s="64"/>
      <c r="BA410" s="64"/>
      <c r="BB410" s="64"/>
      <c r="BC410" s="69"/>
      <c r="BD410" s="60"/>
      <c r="BE410" s="59"/>
      <c r="BF410" s="60"/>
      <c r="BG410" s="60"/>
      <c r="BH410" s="69"/>
      <c r="BI410" s="64"/>
      <c r="BJ410" s="64">
        <v>57.902540000000002</v>
      </c>
      <c r="BK410" s="64">
        <v>264.93597999999997</v>
      </c>
      <c r="BL410" s="69"/>
      <c r="BM410" s="64"/>
      <c r="BN410" s="64"/>
      <c r="BO410" s="64"/>
      <c r="BP410" s="64"/>
      <c r="BQ410" s="64"/>
      <c r="BR410" s="64">
        <v>397.63125000000002</v>
      </c>
      <c r="BS410" s="69"/>
      <c r="BT410" s="64"/>
      <c r="BU410" s="70"/>
      <c r="BV410" s="66"/>
      <c r="BW410" s="64"/>
      <c r="BX410" s="66"/>
      <c r="BY410" s="66"/>
      <c r="BZ410" s="64"/>
      <c r="CA410" s="64"/>
      <c r="CB410" s="60">
        <v>3707.6151300000001</v>
      </c>
      <c r="CC410" s="60"/>
      <c r="CD410" s="64">
        <v>2810.4076599999999</v>
      </c>
      <c r="CE410" s="64"/>
      <c r="CF410" s="69"/>
      <c r="CG410" s="64"/>
    </row>
    <row r="411" spans="1:85" outlineLevel="1" x14ac:dyDescent="0.35">
      <c r="A411" s="92" t="s">
        <v>679</v>
      </c>
      <c r="B411" s="54" t="s">
        <v>697</v>
      </c>
      <c r="C411" s="55" t="s">
        <v>113</v>
      </c>
      <c r="D411" s="77" t="s">
        <v>698</v>
      </c>
      <c r="E411" s="57" t="s">
        <v>121</v>
      </c>
      <c r="F411" s="86">
        <f t="shared" si="94"/>
        <v>61313.10729</v>
      </c>
      <c r="G411" s="59">
        <f t="shared" si="89"/>
        <v>21717.890329999998</v>
      </c>
      <c r="H411" s="60">
        <f t="shared" si="90"/>
        <v>39595.216959999998</v>
      </c>
      <c r="I411" s="61">
        <v>4666.2464399999999</v>
      </c>
      <c r="J411" s="60">
        <v>1905.93164</v>
      </c>
      <c r="K411" s="69"/>
      <c r="L411" s="64"/>
      <c r="M411" s="63">
        <v>531.36311000000001</v>
      </c>
      <c r="N411" s="64">
        <v>217.03564</v>
      </c>
      <c r="O411" s="69"/>
      <c r="P411" s="64"/>
      <c r="Q411" s="59"/>
      <c r="R411" s="60"/>
      <c r="S411" s="64">
        <f>7717.93004+1756.69188</f>
        <v>9474.6219199999996</v>
      </c>
      <c r="T411" s="59">
        <v>5202.2432900000003</v>
      </c>
      <c r="U411" s="60">
        <v>52.54871</v>
      </c>
      <c r="V411" s="59"/>
      <c r="W411" s="60"/>
      <c r="X411" s="59">
        <v>1422.77349</v>
      </c>
      <c r="Y411" s="60">
        <v>74.882819999999995</v>
      </c>
      <c r="Z411" s="69"/>
      <c r="AA411" s="66"/>
      <c r="AB411" s="63"/>
      <c r="AC411" s="64"/>
      <c r="AD411" s="69">
        <v>3030.8075399999998</v>
      </c>
      <c r="AE411" s="64">
        <v>1237.9354800000001</v>
      </c>
      <c r="AF411" s="69">
        <v>460.74684999999999</v>
      </c>
      <c r="AG411" s="64">
        <v>188.19237000000001</v>
      </c>
      <c r="AH411" s="69">
        <v>6403.7096099999999</v>
      </c>
      <c r="AI411" s="73">
        <v>2615.5997000000002</v>
      </c>
      <c r="AJ411" s="64">
        <v>19510.249909999999</v>
      </c>
      <c r="AK411" s="64"/>
      <c r="AL411" s="59"/>
      <c r="AM411" s="60"/>
      <c r="AN411" s="59"/>
      <c r="AO411" s="60"/>
      <c r="AP411" s="59"/>
      <c r="AQ411" s="60"/>
      <c r="AR411" s="69"/>
      <c r="AS411" s="64"/>
      <c r="AT411" s="60"/>
      <c r="AU411" s="64"/>
      <c r="AV411" s="64"/>
      <c r="AW411" s="64"/>
      <c r="AX411" s="64"/>
      <c r="AY411" s="64"/>
      <c r="AZ411" s="64"/>
      <c r="BA411" s="64"/>
      <c r="BB411" s="64"/>
      <c r="BC411" s="69"/>
      <c r="BD411" s="60"/>
      <c r="BE411" s="59"/>
      <c r="BF411" s="60"/>
      <c r="BG411" s="60"/>
      <c r="BH411" s="69"/>
      <c r="BI411" s="64"/>
      <c r="BJ411" s="64">
        <v>44.193089999999998</v>
      </c>
      <c r="BK411" s="64">
        <v>348.09732000000002</v>
      </c>
      <c r="BL411" s="69"/>
      <c r="BM411" s="64"/>
      <c r="BN411" s="64"/>
      <c r="BO411" s="64">
        <v>2000</v>
      </c>
      <c r="BP411" s="64"/>
      <c r="BQ411" s="64"/>
      <c r="BR411" s="64">
        <v>45.678060000000002</v>
      </c>
      <c r="BS411" s="69"/>
      <c r="BT411" s="64"/>
      <c r="BU411" s="70"/>
      <c r="BV411" s="66"/>
      <c r="BW411" s="64"/>
      <c r="BX411" s="66"/>
      <c r="BY411" s="66"/>
      <c r="BZ411" s="64"/>
      <c r="CA411" s="64"/>
      <c r="CB411" s="60"/>
      <c r="CC411" s="60"/>
      <c r="CD411" s="64">
        <v>1880.2502999999999</v>
      </c>
      <c r="CE411" s="64"/>
      <c r="CF411" s="69"/>
      <c r="CG411" s="64"/>
    </row>
    <row r="412" spans="1:85" outlineLevel="1" x14ac:dyDescent="0.35">
      <c r="A412" s="92" t="s">
        <v>679</v>
      </c>
      <c r="B412" s="54" t="s">
        <v>699</v>
      </c>
      <c r="C412" s="55" t="s">
        <v>113</v>
      </c>
      <c r="D412" s="77" t="s">
        <v>700</v>
      </c>
      <c r="E412" s="57" t="s">
        <v>65</v>
      </c>
      <c r="F412" s="86">
        <f t="shared" si="94"/>
        <v>390.68799999999999</v>
      </c>
      <c r="G412" s="59">
        <f t="shared" si="89"/>
        <v>128.71732</v>
      </c>
      <c r="H412" s="60">
        <f t="shared" si="90"/>
        <v>261.97068000000002</v>
      </c>
      <c r="I412" s="61"/>
      <c r="J412" s="60"/>
      <c r="K412" s="69">
        <v>128.71732</v>
      </c>
      <c r="L412" s="64">
        <v>52.574680000000001</v>
      </c>
      <c r="M412" s="63"/>
      <c r="N412" s="64"/>
      <c r="O412" s="69"/>
      <c r="P412" s="64"/>
      <c r="Q412" s="59"/>
      <c r="R412" s="60"/>
      <c r="S412" s="64">
        <v>209.39599999999999</v>
      </c>
      <c r="T412" s="59"/>
      <c r="U412" s="60"/>
      <c r="V412" s="59"/>
      <c r="W412" s="60"/>
      <c r="X412" s="59"/>
      <c r="Y412" s="60"/>
      <c r="Z412" s="69"/>
      <c r="AA412" s="66"/>
      <c r="AB412" s="63"/>
      <c r="AC412" s="64"/>
      <c r="AD412" s="69"/>
      <c r="AE412" s="64"/>
      <c r="AF412" s="69"/>
      <c r="AG412" s="64"/>
      <c r="AH412" s="59"/>
      <c r="AI412" s="60"/>
      <c r="AJ412" s="64"/>
      <c r="AK412" s="64"/>
      <c r="AL412" s="59"/>
      <c r="AM412" s="60"/>
      <c r="AN412" s="59"/>
      <c r="AO412" s="60"/>
      <c r="AP412" s="59"/>
      <c r="AQ412" s="60"/>
      <c r="AR412" s="69"/>
      <c r="AS412" s="64"/>
      <c r="AT412" s="60"/>
      <c r="AU412" s="64"/>
      <c r="AV412" s="64"/>
      <c r="AW412" s="64"/>
      <c r="AX412" s="64"/>
      <c r="AY412" s="64"/>
      <c r="AZ412" s="64"/>
      <c r="BA412" s="64"/>
      <c r="BB412" s="64"/>
      <c r="BC412" s="69"/>
      <c r="BD412" s="60"/>
      <c r="BE412" s="59"/>
      <c r="BF412" s="60"/>
      <c r="BG412" s="60"/>
      <c r="BH412" s="69"/>
      <c r="BI412" s="64"/>
      <c r="BJ412" s="64"/>
      <c r="BK412" s="64"/>
      <c r="BL412" s="69"/>
      <c r="BM412" s="64"/>
      <c r="BN412" s="64"/>
      <c r="BO412" s="64"/>
      <c r="BP412" s="64"/>
      <c r="BQ412" s="64"/>
      <c r="BR412" s="64"/>
      <c r="BS412" s="69"/>
      <c r="BT412" s="64"/>
      <c r="BU412" s="70"/>
      <c r="BV412" s="66"/>
      <c r="BW412" s="64"/>
      <c r="BX412" s="66"/>
      <c r="BY412" s="66"/>
      <c r="BZ412" s="64"/>
      <c r="CA412" s="64"/>
      <c r="CB412" s="60"/>
      <c r="CC412" s="60"/>
      <c r="CD412" s="64"/>
      <c r="CE412" s="64"/>
      <c r="CF412" s="69"/>
      <c r="CG412" s="64"/>
    </row>
    <row r="413" spans="1:85" outlineLevel="1" x14ac:dyDescent="0.35">
      <c r="A413" s="92" t="s">
        <v>679</v>
      </c>
      <c r="B413" s="54" t="s">
        <v>701</v>
      </c>
      <c r="C413" s="55" t="s">
        <v>113</v>
      </c>
      <c r="D413" s="77" t="s">
        <v>702</v>
      </c>
      <c r="E413" s="57" t="s">
        <v>65</v>
      </c>
      <c r="F413" s="86">
        <f t="shared" si="94"/>
        <v>4908.0294100000001</v>
      </c>
      <c r="G413" s="59">
        <f t="shared" si="89"/>
        <v>1459.3702899999998</v>
      </c>
      <c r="H413" s="60">
        <f t="shared" si="90"/>
        <v>3448.6591200000003</v>
      </c>
      <c r="I413" s="61"/>
      <c r="J413" s="60"/>
      <c r="K413" s="69">
        <v>1158.45588</v>
      </c>
      <c r="L413" s="64">
        <v>473.17212000000001</v>
      </c>
      <c r="M413" s="63"/>
      <c r="N413" s="64"/>
      <c r="O413" s="69"/>
      <c r="P413" s="64"/>
      <c r="Q413" s="59"/>
      <c r="R413" s="60"/>
      <c r="S413" s="64">
        <v>2972.4474100000002</v>
      </c>
      <c r="T413" s="59">
        <v>300.91440999999998</v>
      </c>
      <c r="U413" s="60">
        <v>3.03959</v>
      </c>
      <c r="V413" s="59"/>
      <c r="W413" s="60"/>
      <c r="X413" s="59"/>
      <c r="Y413" s="60"/>
      <c r="Z413" s="69"/>
      <c r="AA413" s="66"/>
      <c r="AB413" s="63"/>
      <c r="AC413" s="64"/>
      <c r="AD413" s="69"/>
      <c r="AE413" s="64"/>
      <c r="AF413" s="69"/>
      <c r="AG413" s="64"/>
      <c r="AH413" s="59"/>
      <c r="AI413" s="60"/>
      <c r="AJ413" s="64"/>
      <c r="AK413" s="64"/>
      <c r="AL413" s="59"/>
      <c r="AM413" s="60"/>
      <c r="AN413" s="59"/>
      <c r="AO413" s="60"/>
      <c r="AP413" s="59"/>
      <c r="AQ413" s="60"/>
      <c r="AR413" s="69"/>
      <c r="AS413" s="64"/>
      <c r="AT413" s="60"/>
      <c r="AU413" s="64"/>
      <c r="AV413" s="64"/>
      <c r="AW413" s="64"/>
      <c r="AX413" s="64"/>
      <c r="AY413" s="64"/>
      <c r="AZ413" s="64"/>
      <c r="BA413" s="64"/>
      <c r="BB413" s="64"/>
      <c r="BC413" s="69"/>
      <c r="BD413" s="60"/>
      <c r="BE413" s="59"/>
      <c r="BF413" s="60"/>
      <c r="BG413" s="60"/>
      <c r="BH413" s="69"/>
      <c r="BI413" s="64"/>
      <c r="BJ413" s="64"/>
      <c r="BK413" s="64"/>
      <c r="BL413" s="69"/>
      <c r="BM413" s="64"/>
      <c r="BN413" s="64"/>
      <c r="BO413" s="64"/>
      <c r="BP413" s="64"/>
      <c r="BQ413" s="64"/>
      <c r="BR413" s="64"/>
      <c r="BS413" s="69"/>
      <c r="BT413" s="64"/>
      <c r="BU413" s="70"/>
      <c r="BV413" s="66"/>
      <c r="BW413" s="64"/>
      <c r="BX413" s="66"/>
      <c r="BY413" s="66"/>
      <c r="BZ413" s="64"/>
      <c r="CA413" s="64"/>
      <c r="CB413" s="60"/>
      <c r="CC413" s="60"/>
      <c r="CD413" s="64"/>
      <c r="CE413" s="64"/>
      <c r="CF413" s="69"/>
      <c r="CG413" s="64"/>
    </row>
    <row r="414" spans="1:85" outlineLevel="1" x14ac:dyDescent="0.35">
      <c r="A414" s="84" t="s">
        <v>679</v>
      </c>
      <c r="B414" s="54" t="s">
        <v>704</v>
      </c>
      <c r="C414" s="55" t="s">
        <v>113</v>
      </c>
      <c r="D414" s="77" t="s">
        <v>705</v>
      </c>
      <c r="E414" s="57" t="s">
        <v>121</v>
      </c>
      <c r="F414" s="86">
        <f t="shared" si="94"/>
        <v>54522.583480000001</v>
      </c>
      <c r="G414" s="59">
        <f t="shared" si="89"/>
        <v>8811.7058099999995</v>
      </c>
      <c r="H414" s="60">
        <f t="shared" si="90"/>
        <v>45710.877670000002</v>
      </c>
      <c r="I414" s="61">
        <v>1003.0060999999999</v>
      </c>
      <c r="J414" s="60">
        <v>409.67854999999997</v>
      </c>
      <c r="K414" s="69"/>
      <c r="L414" s="64"/>
      <c r="M414" s="63">
        <v>121.30636</v>
      </c>
      <c r="N414" s="64">
        <v>49.547669999999997</v>
      </c>
      <c r="O414" s="69"/>
      <c r="P414" s="64"/>
      <c r="Q414" s="59"/>
      <c r="R414" s="60"/>
      <c r="S414" s="64">
        <f>6532.40129+503.35011</f>
        <v>7035.7514000000001</v>
      </c>
      <c r="T414" s="59">
        <v>366.37518</v>
      </c>
      <c r="U414" s="60">
        <v>3.7008200000000002</v>
      </c>
      <c r="V414" s="59"/>
      <c r="W414" s="60"/>
      <c r="X414" s="59"/>
      <c r="Y414" s="60"/>
      <c r="Z414" s="69"/>
      <c r="AA414" s="66"/>
      <c r="AB414" s="63"/>
      <c r="AC414" s="64"/>
      <c r="AD414" s="69">
        <v>3228.6953199999998</v>
      </c>
      <c r="AE414" s="64">
        <v>1318.76288</v>
      </c>
      <c r="AF414" s="69">
        <v>66.996110000000002</v>
      </c>
      <c r="AG414" s="64">
        <v>27.364609999999999</v>
      </c>
      <c r="AH414" s="69">
        <v>4025.3267400000004</v>
      </c>
      <c r="AI414" s="73">
        <v>1644.1475399999999</v>
      </c>
      <c r="AJ414" s="64">
        <v>17521.924200000001</v>
      </c>
      <c r="AK414" s="64"/>
      <c r="AL414" s="59"/>
      <c r="AM414" s="60"/>
      <c r="AN414" s="59"/>
      <c r="AO414" s="60"/>
      <c r="AP414" s="59"/>
      <c r="AQ414" s="60"/>
      <c r="AR414" s="69"/>
      <c r="AS414" s="64"/>
      <c r="AT414" s="60"/>
      <c r="AU414" s="64"/>
      <c r="AV414" s="64"/>
      <c r="AW414" s="64"/>
      <c r="AX414" s="64"/>
      <c r="AY414" s="64"/>
      <c r="AZ414" s="64"/>
      <c r="BA414" s="64"/>
      <c r="BB414" s="64"/>
      <c r="BC414" s="69"/>
      <c r="BD414" s="60"/>
      <c r="BE414" s="59"/>
      <c r="BF414" s="60"/>
      <c r="BG414" s="60"/>
      <c r="BH414" s="69"/>
      <c r="BI414" s="64"/>
      <c r="BJ414" s="64"/>
      <c r="BK414" s="64"/>
      <c r="BL414" s="69"/>
      <c r="BM414" s="64"/>
      <c r="BN414" s="64">
        <v>17700</v>
      </c>
      <c r="BO414" s="64"/>
      <c r="BP414" s="64"/>
      <c r="BQ414" s="64"/>
      <c r="BR414" s="64"/>
      <c r="BS414" s="69"/>
      <c r="BT414" s="64"/>
      <c r="BU414" s="70"/>
      <c r="BV414" s="66"/>
      <c r="BW414" s="64"/>
      <c r="BX414" s="66"/>
      <c r="BY414" s="66"/>
      <c r="BZ414" s="64"/>
      <c r="CA414" s="64"/>
      <c r="CB414" s="60"/>
      <c r="CC414" s="60"/>
      <c r="CD414" s="64"/>
      <c r="CE414" s="64"/>
      <c r="CF414" s="69"/>
      <c r="CG414" s="64"/>
    </row>
    <row r="415" spans="1:85" s="78" customFormat="1" ht="22.5" x14ac:dyDescent="0.3">
      <c r="A415" s="95" t="s">
        <v>706</v>
      </c>
      <c r="B415" s="96"/>
      <c r="C415" s="97" t="s">
        <v>133</v>
      </c>
      <c r="D415" s="98"/>
      <c r="E415" s="98"/>
      <c r="F415" s="108">
        <f t="shared" ref="F415:AK415" si="95">SUBTOTAL(9,F401:F414)</f>
        <v>723703.08056999999</v>
      </c>
      <c r="G415" s="108">
        <f t="shared" si="95"/>
        <v>338832.90609</v>
      </c>
      <c r="H415" s="108">
        <f t="shared" si="95"/>
        <v>384870.1744800001</v>
      </c>
      <c r="I415" s="108">
        <f t="shared" si="95"/>
        <v>8726.0338100000008</v>
      </c>
      <c r="J415" s="108">
        <f t="shared" si="95"/>
        <v>3564.1546599999997</v>
      </c>
      <c r="K415" s="108">
        <f t="shared" si="95"/>
        <v>1529.4835499999999</v>
      </c>
      <c r="L415" s="108">
        <f t="shared" si="95"/>
        <v>624.71864000000005</v>
      </c>
      <c r="M415" s="108">
        <f t="shared" si="95"/>
        <v>1673.2840700000002</v>
      </c>
      <c r="N415" s="108">
        <f t="shared" si="95"/>
        <v>683.45407000000012</v>
      </c>
      <c r="O415" s="108">
        <f t="shared" si="95"/>
        <v>0</v>
      </c>
      <c r="P415" s="108">
        <f t="shared" si="95"/>
        <v>0</v>
      </c>
      <c r="Q415" s="108">
        <f t="shared" si="95"/>
        <v>0</v>
      </c>
      <c r="R415" s="108">
        <f t="shared" si="95"/>
        <v>0</v>
      </c>
      <c r="S415" s="108">
        <f t="shared" si="95"/>
        <v>34929.92525</v>
      </c>
      <c r="T415" s="108">
        <f t="shared" si="95"/>
        <v>15864.76341</v>
      </c>
      <c r="U415" s="108">
        <f t="shared" si="95"/>
        <v>160.25259</v>
      </c>
      <c r="V415" s="108">
        <f t="shared" si="95"/>
        <v>0</v>
      </c>
      <c r="W415" s="108">
        <f t="shared" si="95"/>
        <v>0</v>
      </c>
      <c r="X415" s="108">
        <f t="shared" si="95"/>
        <v>1422.77349</v>
      </c>
      <c r="Y415" s="108">
        <f t="shared" si="95"/>
        <v>74.882819999999995</v>
      </c>
      <c r="Z415" s="108">
        <f t="shared" si="95"/>
        <v>0</v>
      </c>
      <c r="AA415" s="108">
        <f t="shared" si="95"/>
        <v>0</v>
      </c>
      <c r="AB415" s="108">
        <f t="shared" si="95"/>
        <v>0</v>
      </c>
      <c r="AC415" s="108">
        <f t="shared" si="95"/>
        <v>0</v>
      </c>
      <c r="AD415" s="108">
        <f t="shared" si="95"/>
        <v>20476.17742</v>
      </c>
      <c r="AE415" s="108">
        <f t="shared" si="95"/>
        <v>8363.5090999999993</v>
      </c>
      <c r="AF415" s="108">
        <f t="shared" si="95"/>
        <v>2036.67418</v>
      </c>
      <c r="AG415" s="108">
        <f t="shared" si="95"/>
        <v>831.88099999999997</v>
      </c>
      <c r="AH415" s="108">
        <f t="shared" si="95"/>
        <v>28353.71616</v>
      </c>
      <c r="AI415" s="108">
        <f t="shared" si="95"/>
        <v>11581.09533</v>
      </c>
      <c r="AJ415" s="108">
        <f t="shared" si="95"/>
        <v>99552.833589999995</v>
      </c>
      <c r="AK415" s="108">
        <f t="shared" si="95"/>
        <v>0</v>
      </c>
      <c r="AL415" s="108">
        <f t="shared" ref="AL415:BQ415" si="96">SUBTOTAL(9,AL401:AL414)</f>
        <v>0</v>
      </c>
      <c r="AM415" s="108">
        <f t="shared" si="96"/>
        <v>0</v>
      </c>
      <c r="AN415" s="108">
        <f t="shared" si="96"/>
        <v>0</v>
      </c>
      <c r="AO415" s="108">
        <f t="shared" si="96"/>
        <v>0</v>
      </c>
      <c r="AP415" s="108">
        <f t="shared" si="96"/>
        <v>0</v>
      </c>
      <c r="AQ415" s="108">
        <f t="shared" si="96"/>
        <v>0</v>
      </c>
      <c r="AR415" s="108">
        <f t="shared" si="96"/>
        <v>0</v>
      </c>
      <c r="AS415" s="108">
        <f t="shared" si="96"/>
        <v>0</v>
      </c>
      <c r="AT415" s="108">
        <f t="shared" si="96"/>
        <v>0</v>
      </c>
      <c r="AU415" s="108">
        <f t="shared" si="96"/>
        <v>1320</v>
      </c>
      <c r="AV415" s="108">
        <f t="shared" si="96"/>
        <v>14370</v>
      </c>
      <c r="AW415" s="108">
        <f t="shared" si="96"/>
        <v>19400.869000000002</v>
      </c>
      <c r="AX415" s="108">
        <f t="shared" si="96"/>
        <v>0</v>
      </c>
      <c r="AY415" s="108">
        <f t="shared" si="96"/>
        <v>0</v>
      </c>
      <c r="AZ415" s="108">
        <f t="shared" si="96"/>
        <v>0</v>
      </c>
      <c r="BA415" s="108">
        <f t="shared" si="96"/>
        <v>0</v>
      </c>
      <c r="BB415" s="108">
        <f t="shared" si="96"/>
        <v>0</v>
      </c>
      <c r="BC415" s="108">
        <f t="shared" si="96"/>
        <v>0</v>
      </c>
      <c r="BD415" s="108">
        <f t="shared" si="96"/>
        <v>0</v>
      </c>
      <c r="BE415" s="108">
        <f t="shared" si="96"/>
        <v>0</v>
      </c>
      <c r="BF415" s="108">
        <f t="shared" si="96"/>
        <v>0</v>
      </c>
      <c r="BG415" s="108">
        <f t="shared" si="96"/>
        <v>0</v>
      </c>
      <c r="BH415" s="108">
        <f t="shared" si="96"/>
        <v>0</v>
      </c>
      <c r="BI415" s="108">
        <f t="shared" si="96"/>
        <v>0</v>
      </c>
      <c r="BJ415" s="108">
        <f t="shared" si="96"/>
        <v>601.35186999999996</v>
      </c>
      <c r="BK415" s="108">
        <f t="shared" si="96"/>
        <v>1420.3134600000001</v>
      </c>
      <c r="BL415" s="108">
        <f>SUBTOTAL(9,BL401:BL414)</f>
        <v>258750</v>
      </c>
      <c r="BM415" s="108">
        <f>SUBTOTAL(9,BM401:BM414)</f>
        <v>155250</v>
      </c>
      <c r="BN415" s="108">
        <f t="shared" si="96"/>
        <v>17700</v>
      </c>
      <c r="BO415" s="108">
        <f t="shared" si="96"/>
        <v>2139.5735</v>
      </c>
      <c r="BP415" s="108">
        <f t="shared" si="96"/>
        <v>0</v>
      </c>
      <c r="BQ415" s="108">
        <f t="shared" si="96"/>
        <v>0</v>
      </c>
      <c r="BR415" s="108">
        <f t="shared" ref="BR415:CG415" si="97">SUBTOTAL(9,BR401:BR414)</f>
        <v>863.44862000000001</v>
      </c>
      <c r="BS415" s="108">
        <f t="shared" si="97"/>
        <v>0</v>
      </c>
      <c r="BT415" s="108">
        <f t="shared" si="97"/>
        <v>0</v>
      </c>
      <c r="BU415" s="108">
        <f t="shared" si="97"/>
        <v>0</v>
      </c>
      <c r="BV415" s="108">
        <f t="shared" si="97"/>
        <v>0</v>
      </c>
      <c r="BW415" s="108">
        <f t="shared" si="97"/>
        <v>0</v>
      </c>
      <c r="BX415" s="108">
        <f t="shared" si="97"/>
        <v>0</v>
      </c>
      <c r="BY415" s="108">
        <f t="shared" si="97"/>
        <v>0</v>
      </c>
      <c r="BZ415" s="108">
        <f t="shared" si="97"/>
        <v>0</v>
      </c>
      <c r="CA415" s="108">
        <f t="shared" si="97"/>
        <v>0</v>
      </c>
      <c r="CB415" s="108">
        <f t="shared" si="97"/>
        <v>3707.6151300000001</v>
      </c>
      <c r="CC415" s="108">
        <f t="shared" si="97"/>
        <v>0</v>
      </c>
      <c r="CD415" s="108">
        <f t="shared" si="97"/>
        <v>7730.2958499999995</v>
      </c>
      <c r="CE415" s="108">
        <f t="shared" si="97"/>
        <v>0</v>
      </c>
      <c r="CF415" s="108">
        <f t="shared" si="97"/>
        <v>0</v>
      </c>
      <c r="CG415" s="108">
        <f t="shared" si="97"/>
        <v>0</v>
      </c>
    </row>
    <row r="416" spans="1:85" ht="69.75" outlineLevel="1" x14ac:dyDescent="0.35">
      <c r="A416" s="84" t="s">
        <v>707</v>
      </c>
      <c r="B416" s="54" t="s">
        <v>718</v>
      </c>
      <c r="C416" s="55" t="s">
        <v>64</v>
      </c>
      <c r="D416" s="55" t="s">
        <v>719</v>
      </c>
      <c r="E416" s="57" t="s">
        <v>65</v>
      </c>
      <c r="F416" s="86">
        <f t="shared" ref="F416:F427" si="98">G416+H416</f>
        <v>7200</v>
      </c>
      <c r="G416" s="59">
        <f t="shared" si="89"/>
        <v>0</v>
      </c>
      <c r="H416" s="60">
        <f t="shared" si="90"/>
        <v>7200</v>
      </c>
      <c r="I416" s="61"/>
      <c r="J416" s="60"/>
      <c r="K416" s="69"/>
      <c r="L416" s="64"/>
      <c r="M416" s="63"/>
      <c r="N416" s="64"/>
      <c r="O416" s="69"/>
      <c r="P416" s="64"/>
      <c r="Q416" s="59"/>
      <c r="R416" s="60"/>
      <c r="S416" s="64"/>
      <c r="T416" s="59"/>
      <c r="U416" s="60"/>
      <c r="V416" s="59"/>
      <c r="W416" s="60"/>
      <c r="X416" s="59"/>
      <c r="Y416" s="60"/>
      <c r="Z416" s="69"/>
      <c r="AA416" s="66"/>
      <c r="AB416" s="63"/>
      <c r="AC416" s="64"/>
      <c r="AD416" s="69"/>
      <c r="AE416" s="64"/>
      <c r="AF416" s="69"/>
      <c r="AG416" s="64"/>
      <c r="AH416" s="59"/>
      <c r="AI416" s="60"/>
      <c r="AJ416" s="64"/>
      <c r="AK416" s="64"/>
      <c r="AL416" s="59"/>
      <c r="AM416" s="60"/>
      <c r="AN416" s="59"/>
      <c r="AO416" s="60"/>
      <c r="AP416" s="59"/>
      <c r="AQ416" s="60"/>
      <c r="AR416" s="69"/>
      <c r="AS416" s="64"/>
      <c r="AT416" s="60"/>
      <c r="AU416" s="64"/>
      <c r="AV416" s="64"/>
      <c r="AW416" s="64"/>
      <c r="AX416" s="64"/>
      <c r="AY416" s="64"/>
      <c r="AZ416" s="64"/>
      <c r="BA416" s="64">
        <v>7200</v>
      </c>
      <c r="BB416" s="64"/>
      <c r="BC416" s="69"/>
      <c r="BD416" s="60"/>
      <c r="BE416" s="59"/>
      <c r="BF416" s="60"/>
      <c r="BG416" s="60"/>
      <c r="BH416" s="69"/>
      <c r="BI416" s="64"/>
      <c r="BJ416" s="64"/>
      <c r="BK416" s="64"/>
      <c r="BL416" s="69"/>
      <c r="BM416" s="64"/>
      <c r="BN416" s="64"/>
      <c r="BO416" s="64"/>
      <c r="BP416" s="64"/>
      <c r="BQ416" s="64"/>
      <c r="BR416" s="64"/>
      <c r="BS416" s="69"/>
      <c r="BT416" s="64"/>
      <c r="BU416" s="70"/>
      <c r="BV416" s="66"/>
      <c r="BW416" s="64"/>
      <c r="BX416" s="66"/>
      <c r="BY416" s="66"/>
      <c r="BZ416" s="64"/>
      <c r="CA416" s="64"/>
      <c r="CB416" s="60"/>
      <c r="CC416" s="60"/>
      <c r="CD416" s="64"/>
      <c r="CE416" s="64"/>
      <c r="CF416" s="69"/>
      <c r="CG416" s="64"/>
    </row>
    <row r="417" spans="1:85" ht="46.5" outlineLevel="1" x14ac:dyDescent="0.35">
      <c r="A417" s="84" t="s">
        <v>707</v>
      </c>
      <c r="B417" s="110" t="s">
        <v>708</v>
      </c>
      <c r="C417" s="55" t="s">
        <v>71</v>
      </c>
      <c r="D417" s="55" t="s">
        <v>709</v>
      </c>
      <c r="E417" s="57" t="s">
        <v>65</v>
      </c>
      <c r="F417" s="86">
        <f t="shared" si="98"/>
        <v>10127.189700000001</v>
      </c>
      <c r="G417" s="59">
        <f t="shared" si="89"/>
        <v>0</v>
      </c>
      <c r="H417" s="60">
        <f t="shared" si="90"/>
        <v>10127.189700000001</v>
      </c>
      <c r="I417" s="61"/>
      <c r="J417" s="60"/>
      <c r="K417" s="69"/>
      <c r="L417" s="64"/>
      <c r="M417" s="63"/>
      <c r="N417" s="64"/>
      <c r="O417" s="69"/>
      <c r="P417" s="64"/>
      <c r="Q417" s="59"/>
      <c r="R417" s="60"/>
      <c r="S417" s="64"/>
      <c r="T417" s="59"/>
      <c r="U417" s="60"/>
      <c r="V417" s="59"/>
      <c r="W417" s="60"/>
      <c r="X417" s="59"/>
      <c r="Y417" s="60"/>
      <c r="Z417" s="69"/>
      <c r="AA417" s="66"/>
      <c r="AB417" s="63"/>
      <c r="AC417" s="64"/>
      <c r="AD417" s="69"/>
      <c r="AE417" s="64"/>
      <c r="AF417" s="69"/>
      <c r="AG417" s="64"/>
      <c r="AH417" s="59"/>
      <c r="AI417" s="60"/>
      <c r="AJ417" s="64"/>
      <c r="AK417" s="64"/>
      <c r="AL417" s="59"/>
      <c r="AM417" s="60"/>
      <c r="AN417" s="59"/>
      <c r="AO417" s="60"/>
      <c r="AP417" s="59"/>
      <c r="AQ417" s="60"/>
      <c r="AR417" s="69"/>
      <c r="AS417" s="64"/>
      <c r="AT417" s="60"/>
      <c r="AU417" s="64"/>
      <c r="AV417" s="64"/>
      <c r="AW417" s="64"/>
      <c r="AX417" s="64"/>
      <c r="AY417" s="64"/>
      <c r="AZ417" s="64"/>
      <c r="BA417" s="64"/>
      <c r="BB417" s="64"/>
      <c r="BC417" s="69"/>
      <c r="BD417" s="60"/>
      <c r="BE417" s="59"/>
      <c r="BF417" s="60"/>
      <c r="BG417" s="60"/>
      <c r="BH417" s="69"/>
      <c r="BI417" s="64"/>
      <c r="BJ417" s="64"/>
      <c r="BK417" s="64"/>
      <c r="BL417" s="69"/>
      <c r="BM417" s="64"/>
      <c r="BN417" s="64"/>
      <c r="BO417" s="64"/>
      <c r="BP417" s="64"/>
      <c r="BQ417" s="60">
        <v>10127.189700000001</v>
      </c>
      <c r="BR417" s="64"/>
      <c r="BS417" s="69"/>
      <c r="BT417" s="64"/>
      <c r="BU417" s="70"/>
      <c r="BV417" s="66"/>
      <c r="BW417" s="64"/>
      <c r="BX417" s="66"/>
      <c r="BY417" s="66"/>
      <c r="BZ417" s="64"/>
      <c r="CA417" s="64"/>
      <c r="CB417" s="60"/>
      <c r="CC417" s="60"/>
      <c r="CD417" s="64"/>
      <c r="CE417" s="64"/>
      <c r="CF417" s="69"/>
      <c r="CG417" s="64"/>
    </row>
    <row r="418" spans="1:85" ht="46.5" outlineLevel="1" x14ac:dyDescent="0.35">
      <c r="A418" s="84" t="s">
        <v>707</v>
      </c>
      <c r="B418" s="54" t="s">
        <v>710</v>
      </c>
      <c r="C418" s="115" t="s">
        <v>71</v>
      </c>
      <c r="D418" s="113">
        <v>242400150710</v>
      </c>
      <c r="E418" s="57" t="s">
        <v>65</v>
      </c>
      <c r="F418" s="86">
        <f t="shared" si="98"/>
        <v>153.34503999999998</v>
      </c>
      <c r="G418" s="59">
        <f t="shared" si="89"/>
        <v>50.521549999999998</v>
      </c>
      <c r="H418" s="60">
        <f t="shared" si="90"/>
        <v>102.82348999999999</v>
      </c>
      <c r="I418" s="61"/>
      <c r="J418" s="60"/>
      <c r="K418" s="69">
        <v>50.521549999999998</v>
      </c>
      <c r="L418" s="64">
        <v>20.635560000000002</v>
      </c>
      <c r="M418" s="63"/>
      <c r="N418" s="64"/>
      <c r="O418" s="69"/>
      <c r="P418" s="64"/>
      <c r="Q418" s="59"/>
      <c r="R418" s="60"/>
      <c r="S418" s="64">
        <v>82.187929999999994</v>
      </c>
      <c r="T418" s="59"/>
      <c r="U418" s="60"/>
      <c r="V418" s="59"/>
      <c r="W418" s="60"/>
      <c r="X418" s="59"/>
      <c r="Y418" s="60"/>
      <c r="Z418" s="69"/>
      <c r="AA418" s="66"/>
      <c r="AB418" s="63"/>
      <c r="AC418" s="64"/>
      <c r="AD418" s="69"/>
      <c r="AE418" s="64"/>
      <c r="AF418" s="69"/>
      <c r="AG418" s="64"/>
      <c r="AH418" s="59"/>
      <c r="AI418" s="60"/>
      <c r="AJ418" s="64"/>
      <c r="AK418" s="64"/>
      <c r="AL418" s="59"/>
      <c r="AM418" s="60"/>
      <c r="AN418" s="59"/>
      <c r="AO418" s="60"/>
      <c r="AP418" s="59"/>
      <c r="AQ418" s="60"/>
      <c r="AR418" s="69"/>
      <c r="AS418" s="64"/>
      <c r="AT418" s="60"/>
      <c r="AU418" s="64"/>
      <c r="AV418" s="64"/>
      <c r="AW418" s="64"/>
      <c r="AX418" s="64"/>
      <c r="AY418" s="64"/>
      <c r="AZ418" s="64"/>
      <c r="BA418" s="64"/>
      <c r="BB418" s="64"/>
      <c r="BC418" s="69"/>
      <c r="BD418" s="60"/>
      <c r="BE418" s="59"/>
      <c r="BF418" s="60"/>
      <c r="BG418" s="60"/>
      <c r="BH418" s="69"/>
      <c r="BI418" s="64"/>
      <c r="BJ418" s="64"/>
      <c r="BK418" s="64"/>
      <c r="BL418" s="69"/>
      <c r="BM418" s="64"/>
      <c r="BN418" s="64"/>
      <c r="BO418" s="64"/>
      <c r="BP418" s="64"/>
      <c r="BQ418" s="64"/>
      <c r="BR418" s="64"/>
      <c r="BS418" s="69"/>
      <c r="BT418" s="64"/>
      <c r="BU418" s="70"/>
      <c r="BV418" s="66"/>
      <c r="BW418" s="64"/>
      <c r="BX418" s="66"/>
      <c r="BY418" s="66"/>
      <c r="BZ418" s="64"/>
      <c r="CA418" s="64"/>
      <c r="CB418" s="60"/>
      <c r="CC418" s="60"/>
      <c r="CD418" s="64"/>
      <c r="CE418" s="64"/>
      <c r="CF418" s="69"/>
      <c r="CG418" s="64"/>
    </row>
    <row r="419" spans="1:85" ht="46.5" outlineLevel="1" x14ac:dyDescent="0.35">
      <c r="A419" s="84" t="s">
        <v>707</v>
      </c>
      <c r="B419" s="54" t="s">
        <v>711</v>
      </c>
      <c r="C419" s="115" t="s">
        <v>71</v>
      </c>
      <c r="D419" s="113">
        <v>242401569896</v>
      </c>
      <c r="E419" s="57" t="s">
        <v>65</v>
      </c>
      <c r="F419" s="86">
        <f t="shared" si="98"/>
        <v>3083.0212000000001</v>
      </c>
      <c r="G419" s="59">
        <f t="shared" si="89"/>
        <v>27.352429999999998</v>
      </c>
      <c r="H419" s="60">
        <f t="shared" si="90"/>
        <v>3055.6687700000002</v>
      </c>
      <c r="I419" s="61"/>
      <c r="J419" s="60"/>
      <c r="K419" s="69">
        <v>27.352429999999998</v>
      </c>
      <c r="L419" s="64">
        <v>11.17212</v>
      </c>
      <c r="M419" s="63"/>
      <c r="N419" s="64"/>
      <c r="O419" s="69"/>
      <c r="P419" s="64"/>
      <c r="Q419" s="59"/>
      <c r="R419" s="60"/>
      <c r="S419" s="64">
        <v>44.496650000000002</v>
      </c>
      <c r="T419" s="59"/>
      <c r="U419" s="60"/>
      <c r="V419" s="59"/>
      <c r="W419" s="60"/>
      <c r="X419" s="59"/>
      <c r="Y419" s="60"/>
      <c r="Z419" s="69"/>
      <c r="AA419" s="66"/>
      <c r="AB419" s="63"/>
      <c r="AC419" s="64"/>
      <c r="AD419" s="69"/>
      <c r="AE419" s="64"/>
      <c r="AF419" s="69"/>
      <c r="AG419" s="64"/>
      <c r="AH419" s="59"/>
      <c r="AI419" s="60"/>
      <c r="AJ419" s="64"/>
      <c r="AK419" s="64"/>
      <c r="AL419" s="59"/>
      <c r="AM419" s="60"/>
      <c r="AN419" s="59"/>
      <c r="AO419" s="60"/>
      <c r="AP419" s="59"/>
      <c r="AQ419" s="60"/>
      <c r="AR419" s="69"/>
      <c r="AS419" s="64"/>
      <c r="AT419" s="60">
        <v>3000</v>
      </c>
      <c r="AU419" s="64"/>
      <c r="AV419" s="64"/>
      <c r="AW419" s="64"/>
      <c r="AX419" s="64"/>
      <c r="AY419" s="64"/>
      <c r="AZ419" s="64"/>
      <c r="BA419" s="64"/>
      <c r="BB419" s="64"/>
      <c r="BC419" s="69"/>
      <c r="BD419" s="60"/>
      <c r="BE419" s="59"/>
      <c r="BF419" s="60"/>
      <c r="BG419" s="60"/>
      <c r="BH419" s="69"/>
      <c r="BI419" s="64"/>
      <c r="BJ419" s="64"/>
      <c r="BK419" s="64"/>
      <c r="BL419" s="69"/>
      <c r="BM419" s="64"/>
      <c r="BN419" s="64"/>
      <c r="BO419" s="64"/>
      <c r="BP419" s="64"/>
      <c r="BQ419" s="64"/>
      <c r="BR419" s="64"/>
      <c r="BS419" s="69"/>
      <c r="BT419" s="64"/>
      <c r="BU419" s="70"/>
      <c r="BV419" s="66"/>
      <c r="BW419" s="64"/>
      <c r="BX419" s="66"/>
      <c r="BY419" s="66"/>
      <c r="BZ419" s="64"/>
      <c r="CA419" s="64"/>
      <c r="CB419" s="60"/>
      <c r="CC419" s="60"/>
      <c r="CD419" s="64"/>
      <c r="CE419" s="64"/>
      <c r="CF419" s="69"/>
      <c r="CG419" s="64"/>
    </row>
    <row r="420" spans="1:85" ht="46.5" outlineLevel="1" x14ac:dyDescent="0.35">
      <c r="A420" s="84" t="s">
        <v>707</v>
      </c>
      <c r="B420" s="54" t="s">
        <v>712</v>
      </c>
      <c r="C420" s="55" t="s">
        <v>71</v>
      </c>
      <c r="D420" s="122">
        <v>246006158564</v>
      </c>
      <c r="E420" s="57" t="s">
        <v>65</v>
      </c>
      <c r="F420" s="86">
        <f t="shared" si="98"/>
        <v>936.67148999999995</v>
      </c>
      <c r="G420" s="59">
        <f t="shared" si="89"/>
        <v>167.94085999999999</v>
      </c>
      <c r="H420" s="60">
        <f t="shared" si="90"/>
        <v>768.73063000000002</v>
      </c>
      <c r="I420" s="61"/>
      <c r="J420" s="60"/>
      <c r="K420" s="69"/>
      <c r="L420" s="64"/>
      <c r="M420" s="63"/>
      <c r="N420" s="64"/>
      <c r="O420" s="69">
        <v>126.54510999999999</v>
      </c>
      <c r="P420" s="64">
        <v>241.94044</v>
      </c>
      <c r="Q420" s="59"/>
      <c r="R420" s="60"/>
      <c r="S420" s="64"/>
      <c r="T420" s="59"/>
      <c r="U420" s="60"/>
      <c r="V420" s="59"/>
      <c r="W420" s="60"/>
      <c r="X420" s="59"/>
      <c r="Y420" s="60"/>
      <c r="Z420" s="69"/>
      <c r="AA420" s="66"/>
      <c r="AB420" s="63"/>
      <c r="AC420" s="64"/>
      <c r="AD420" s="69"/>
      <c r="AE420" s="64"/>
      <c r="AF420" s="69"/>
      <c r="AG420" s="64"/>
      <c r="AH420" s="69">
        <v>41.39575</v>
      </c>
      <c r="AI420" s="73">
        <v>16.90812</v>
      </c>
      <c r="AJ420" s="64"/>
      <c r="AK420" s="64"/>
      <c r="AL420" s="59"/>
      <c r="AM420" s="60"/>
      <c r="AN420" s="59"/>
      <c r="AO420" s="60"/>
      <c r="AP420" s="59"/>
      <c r="AQ420" s="60"/>
      <c r="AR420" s="69"/>
      <c r="AS420" s="64"/>
      <c r="AT420" s="60"/>
      <c r="AU420" s="64"/>
      <c r="AV420" s="64"/>
      <c r="AW420" s="64"/>
      <c r="AX420" s="64"/>
      <c r="AY420" s="64"/>
      <c r="AZ420" s="64"/>
      <c r="BA420" s="64"/>
      <c r="BB420" s="64"/>
      <c r="BC420" s="69"/>
      <c r="BD420" s="60"/>
      <c r="BE420" s="59"/>
      <c r="BF420" s="60"/>
      <c r="BG420" s="60"/>
      <c r="BH420" s="69"/>
      <c r="BI420" s="64"/>
      <c r="BJ420" s="64"/>
      <c r="BK420" s="64"/>
      <c r="BL420" s="69"/>
      <c r="BM420" s="64"/>
      <c r="BN420" s="64"/>
      <c r="BO420" s="64"/>
      <c r="BP420" s="64"/>
      <c r="BQ420" s="64"/>
      <c r="BR420" s="64"/>
      <c r="BS420" s="69"/>
      <c r="BT420" s="64"/>
      <c r="BU420" s="70"/>
      <c r="BV420" s="66"/>
      <c r="BW420" s="64"/>
      <c r="BX420" s="66"/>
      <c r="BY420" s="66"/>
      <c r="BZ420" s="64"/>
      <c r="CA420" s="64"/>
      <c r="CB420" s="60"/>
      <c r="CC420" s="60"/>
      <c r="CD420" s="64">
        <v>509.88207</v>
      </c>
      <c r="CE420" s="64"/>
      <c r="CF420" s="69"/>
      <c r="CG420" s="64"/>
    </row>
    <row r="421" spans="1:85" ht="46.5" outlineLevel="1" x14ac:dyDescent="0.35">
      <c r="A421" s="54" t="s">
        <v>707</v>
      </c>
      <c r="B421" s="71" t="s">
        <v>713</v>
      </c>
      <c r="C421" s="55" t="s">
        <v>71</v>
      </c>
      <c r="D421" s="77">
        <v>242401591796</v>
      </c>
      <c r="E421" s="57" t="s">
        <v>65</v>
      </c>
      <c r="F421" s="86">
        <f t="shared" si="98"/>
        <v>57.626480000000001</v>
      </c>
      <c r="G421" s="59">
        <f t="shared" si="89"/>
        <v>18.985800000000001</v>
      </c>
      <c r="H421" s="60">
        <f t="shared" si="90"/>
        <v>38.640679999999996</v>
      </c>
      <c r="I421" s="61"/>
      <c r="J421" s="60"/>
      <c r="K421" s="69">
        <v>18.985800000000001</v>
      </c>
      <c r="L421" s="64">
        <v>7.7547699999999997</v>
      </c>
      <c r="M421" s="63"/>
      <c r="N421" s="64"/>
      <c r="O421" s="69"/>
      <c r="P421" s="64"/>
      <c r="Q421" s="59"/>
      <c r="R421" s="60"/>
      <c r="S421" s="64">
        <v>30.885909999999999</v>
      </c>
      <c r="T421" s="59"/>
      <c r="U421" s="60"/>
      <c r="V421" s="59"/>
      <c r="W421" s="60"/>
      <c r="X421" s="59"/>
      <c r="Y421" s="60"/>
      <c r="Z421" s="69"/>
      <c r="AA421" s="66"/>
      <c r="AB421" s="63"/>
      <c r="AC421" s="64"/>
      <c r="AD421" s="69"/>
      <c r="AE421" s="64"/>
      <c r="AF421" s="69"/>
      <c r="AG421" s="64"/>
      <c r="AH421" s="59"/>
      <c r="AI421" s="60"/>
      <c r="AJ421" s="64"/>
      <c r="AK421" s="64"/>
      <c r="AL421" s="59"/>
      <c r="AM421" s="60"/>
      <c r="AN421" s="59"/>
      <c r="AO421" s="60"/>
      <c r="AP421" s="59"/>
      <c r="AQ421" s="60"/>
      <c r="AR421" s="69"/>
      <c r="AS421" s="64"/>
      <c r="AT421" s="60"/>
      <c r="AU421" s="64"/>
      <c r="AV421" s="64"/>
      <c r="AW421" s="64"/>
      <c r="AX421" s="64"/>
      <c r="AY421" s="64"/>
      <c r="AZ421" s="64"/>
      <c r="BA421" s="64"/>
      <c r="BB421" s="64"/>
      <c r="BC421" s="69"/>
      <c r="BD421" s="60"/>
      <c r="BE421" s="59"/>
      <c r="BF421" s="60"/>
      <c r="BG421" s="60"/>
      <c r="BH421" s="69"/>
      <c r="BI421" s="64"/>
      <c r="BJ421" s="64"/>
      <c r="BK421" s="64"/>
      <c r="BL421" s="69"/>
      <c r="BM421" s="64"/>
      <c r="BN421" s="64"/>
      <c r="BO421" s="64"/>
      <c r="BP421" s="64"/>
      <c r="BQ421" s="64"/>
      <c r="BR421" s="64"/>
      <c r="BS421" s="69"/>
      <c r="BT421" s="64"/>
      <c r="BU421" s="70"/>
      <c r="BV421" s="66"/>
      <c r="BW421" s="64"/>
      <c r="BX421" s="66"/>
      <c r="BY421" s="66"/>
      <c r="BZ421" s="64"/>
      <c r="CA421" s="64"/>
      <c r="CB421" s="60"/>
      <c r="CC421" s="60"/>
      <c r="CD421" s="64"/>
      <c r="CE421" s="64"/>
      <c r="CF421" s="69"/>
      <c r="CG421" s="64"/>
    </row>
    <row r="422" spans="1:85" ht="46.5" outlineLevel="1" x14ac:dyDescent="0.35">
      <c r="A422" s="84" t="s">
        <v>707</v>
      </c>
      <c r="B422" s="54" t="s">
        <v>714</v>
      </c>
      <c r="C422" s="55" t="s">
        <v>71</v>
      </c>
      <c r="D422" s="55" t="s">
        <v>715</v>
      </c>
      <c r="E422" s="57" t="s">
        <v>65</v>
      </c>
      <c r="F422" s="86">
        <f t="shared" si="98"/>
        <v>1961.3401099999999</v>
      </c>
      <c r="G422" s="59">
        <f t="shared" si="89"/>
        <v>844.20886999999993</v>
      </c>
      <c r="H422" s="60">
        <f t="shared" si="90"/>
        <v>1117.1312399999999</v>
      </c>
      <c r="I422" s="61">
        <v>48.805439999999997</v>
      </c>
      <c r="J422" s="60">
        <v>19.934619999999999</v>
      </c>
      <c r="K422" s="69">
        <v>215.60150999999999</v>
      </c>
      <c r="L422" s="64">
        <v>88.06259</v>
      </c>
      <c r="M422" s="63"/>
      <c r="N422" s="64"/>
      <c r="O422" s="69"/>
      <c r="P422" s="64"/>
      <c r="Q422" s="59"/>
      <c r="R422" s="60"/>
      <c r="S422" s="64">
        <v>350.73829999999998</v>
      </c>
      <c r="T422" s="59"/>
      <c r="U422" s="60"/>
      <c r="V422" s="59">
        <v>579.80192</v>
      </c>
      <c r="W422" s="60">
        <v>5.8565800000000001</v>
      </c>
      <c r="X422" s="59"/>
      <c r="Y422" s="60"/>
      <c r="Z422" s="69"/>
      <c r="AA422" s="66"/>
      <c r="AB422" s="63"/>
      <c r="AC422" s="64"/>
      <c r="AD422" s="69"/>
      <c r="AE422" s="64"/>
      <c r="AF422" s="69"/>
      <c r="AG422" s="64"/>
      <c r="AH422" s="59"/>
      <c r="AI422" s="60"/>
      <c r="AJ422" s="64"/>
      <c r="AK422" s="64"/>
      <c r="AL422" s="59"/>
      <c r="AM422" s="60"/>
      <c r="AN422" s="59"/>
      <c r="AO422" s="60"/>
      <c r="AP422" s="59"/>
      <c r="AQ422" s="60"/>
      <c r="AR422" s="69"/>
      <c r="AS422" s="64"/>
      <c r="AT422" s="60"/>
      <c r="AU422" s="64"/>
      <c r="AV422" s="64"/>
      <c r="AW422" s="64"/>
      <c r="AX422" s="64"/>
      <c r="AY422" s="64"/>
      <c r="AZ422" s="64"/>
      <c r="BA422" s="64"/>
      <c r="BB422" s="64"/>
      <c r="BC422" s="69"/>
      <c r="BD422" s="60"/>
      <c r="BE422" s="59"/>
      <c r="BF422" s="60"/>
      <c r="BG422" s="60"/>
      <c r="BH422" s="69"/>
      <c r="BI422" s="64"/>
      <c r="BJ422" s="64"/>
      <c r="BK422" s="64"/>
      <c r="BL422" s="69"/>
      <c r="BM422" s="64"/>
      <c r="BN422" s="64"/>
      <c r="BO422" s="64"/>
      <c r="BP422" s="64"/>
      <c r="BQ422" s="64"/>
      <c r="BR422" s="64"/>
      <c r="BS422" s="69"/>
      <c r="BT422" s="64"/>
      <c r="BU422" s="70"/>
      <c r="BV422" s="66"/>
      <c r="BW422" s="64"/>
      <c r="BX422" s="66"/>
      <c r="BY422" s="66"/>
      <c r="BZ422" s="64"/>
      <c r="CA422" s="64"/>
      <c r="CB422" s="60"/>
      <c r="CC422" s="60"/>
      <c r="CD422" s="64">
        <v>652.53914999999995</v>
      </c>
      <c r="CE422" s="64"/>
      <c r="CF422" s="69"/>
      <c r="CG422" s="64"/>
    </row>
    <row r="423" spans="1:85" ht="46.5" outlineLevel="1" x14ac:dyDescent="0.35">
      <c r="A423" s="84" t="s">
        <v>707</v>
      </c>
      <c r="B423" s="54" t="s">
        <v>716</v>
      </c>
      <c r="C423" s="55" t="s">
        <v>71</v>
      </c>
      <c r="D423" s="55" t="s">
        <v>717</v>
      </c>
      <c r="E423" s="57" t="s">
        <v>65</v>
      </c>
      <c r="F423" s="86">
        <f t="shared" si="98"/>
        <v>1794.6394</v>
      </c>
      <c r="G423" s="59">
        <f t="shared" si="89"/>
        <v>1163.79135</v>
      </c>
      <c r="H423" s="60">
        <f t="shared" si="90"/>
        <v>630.84805000000006</v>
      </c>
      <c r="I423" s="61"/>
      <c r="J423" s="60"/>
      <c r="K423" s="69">
        <v>305.70362999999998</v>
      </c>
      <c r="L423" s="64">
        <v>124.86487</v>
      </c>
      <c r="M423" s="63"/>
      <c r="N423" s="64"/>
      <c r="O423" s="69"/>
      <c r="P423" s="64"/>
      <c r="Q423" s="59"/>
      <c r="R423" s="60"/>
      <c r="S423" s="64">
        <v>497.31549999999999</v>
      </c>
      <c r="T423" s="59">
        <v>858.08771999999999</v>
      </c>
      <c r="U423" s="60">
        <v>8.6676800000000007</v>
      </c>
      <c r="V423" s="59"/>
      <c r="W423" s="60"/>
      <c r="X423" s="59"/>
      <c r="Y423" s="60"/>
      <c r="Z423" s="69"/>
      <c r="AA423" s="66"/>
      <c r="AB423" s="63"/>
      <c r="AC423" s="64"/>
      <c r="AD423" s="69"/>
      <c r="AE423" s="64"/>
      <c r="AF423" s="69"/>
      <c r="AG423" s="64"/>
      <c r="AH423" s="59"/>
      <c r="AI423" s="60"/>
      <c r="AJ423" s="64"/>
      <c r="AK423" s="64"/>
      <c r="AL423" s="59"/>
      <c r="AM423" s="60"/>
      <c r="AN423" s="59"/>
      <c r="AO423" s="60"/>
      <c r="AP423" s="59"/>
      <c r="AQ423" s="60"/>
      <c r="AR423" s="69"/>
      <c r="AS423" s="64"/>
      <c r="AT423" s="60"/>
      <c r="AU423" s="64"/>
      <c r="AV423" s="64"/>
      <c r="AW423" s="64"/>
      <c r="AX423" s="64"/>
      <c r="AY423" s="64"/>
      <c r="AZ423" s="64"/>
      <c r="BA423" s="64"/>
      <c r="BB423" s="64"/>
      <c r="BC423" s="69"/>
      <c r="BD423" s="60"/>
      <c r="BE423" s="59"/>
      <c r="BF423" s="60"/>
      <c r="BG423" s="60"/>
      <c r="BH423" s="69"/>
      <c r="BI423" s="64"/>
      <c r="BJ423" s="64"/>
      <c r="BK423" s="64"/>
      <c r="BL423" s="69"/>
      <c r="BM423" s="64"/>
      <c r="BN423" s="64"/>
      <c r="BO423" s="64"/>
      <c r="BP423" s="64"/>
      <c r="BQ423" s="64"/>
      <c r="BR423" s="64"/>
      <c r="BS423" s="69"/>
      <c r="BT423" s="64"/>
      <c r="BU423" s="70"/>
      <c r="BV423" s="66"/>
      <c r="BW423" s="64"/>
      <c r="BX423" s="66"/>
      <c r="BY423" s="66"/>
      <c r="BZ423" s="64"/>
      <c r="CA423" s="64"/>
      <c r="CB423" s="60"/>
      <c r="CC423" s="60"/>
      <c r="CD423" s="64"/>
      <c r="CE423" s="64"/>
      <c r="CF423" s="69"/>
      <c r="CG423" s="64"/>
    </row>
    <row r="424" spans="1:85" ht="46.5" outlineLevel="1" x14ac:dyDescent="0.35">
      <c r="A424" s="84" t="s">
        <v>707</v>
      </c>
      <c r="B424" s="54" t="s">
        <v>724</v>
      </c>
      <c r="C424" s="55" t="s">
        <v>130</v>
      </c>
      <c r="D424" s="77">
        <v>246309515663</v>
      </c>
      <c r="E424" s="57" t="s">
        <v>65</v>
      </c>
      <c r="F424" s="86">
        <f t="shared" si="98"/>
        <v>2000</v>
      </c>
      <c r="G424" s="59">
        <f t="shared" si="89"/>
        <v>0</v>
      </c>
      <c r="H424" s="60">
        <f t="shared" si="90"/>
        <v>2000</v>
      </c>
      <c r="I424" s="63"/>
      <c r="J424" s="64"/>
      <c r="K424" s="69"/>
      <c r="L424" s="64"/>
      <c r="M424" s="63"/>
      <c r="N424" s="64"/>
      <c r="O424" s="69"/>
      <c r="P424" s="64"/>
      <c r="Q424" s="69"/>
      <c r="R424" s="60"/>
      <c r="S424" s="64"/>
      <c r="T424" s="59"/>
      <c r="U424" s="60"/>
      <c r="V424" s="59"/>
      <c r="W424" s="60"/>
      <c r="X424" s="69"/>
      <c r="Y424" s="64"/>
      <c r="Z424" s="69"/>
      <c r="AA424" s="66"/>
      <c r="AB424" s="63"/>
      <c r="AC424" s="64"/>
      <c r="AD424" s="69"/>
      <c r="AE424" s="64"/>
      <c r="AF424" s="69"/>
      <c r="AG424" s="64"/>
      <c r="AH424" s="69"/>
      <c r="AI424" s="64"/>
      <c r="AJ424" s="64"/>
      <c r="AK424" s="64"/>
      <c r="AL424" s="59"/>
      <c r="AM424" s="60"/>
      <c r="AN424" s="59"/>
      <c r="AO424" s="60"/>
      <c r="AP424" s="59"/>
      <c r="AQ424" s="60"/>
      <c r="AR424" s="69"/>
      <c r="AS424" s="64"/>
      <c r="AT424" s="60"/>
      <c r="AU424" s="64"/>
      <c r="AV424" s="64"/>
      <c r="AW424" s="64"/>
      <c r="AX424" s="64"/>
      <c r="AY424" s="64"/>
      <c r="AZ424" s="64">
        <v>2000</v>
      </c>
      <c r="BA424" s="64"/>
      <c r="BB424" s="64"/>
      <c r="BC424" s="69"/>
      <c r="BD424" s="60"/>
      <c r="BE424" s="59"/>
      <c r="BF424" s="60"/>
      <c r="BG424" s="60"/>
      <c r="BH424" s="69"/>
      <c r="BI424" s="64"/>
      <c r="BJ424" s="64"/>
      <c r="BK424" s="64"/>
      <c r="BL424" s="69"/>
      <c r="BM424" s="64"/>
      <c r="BN424" s="64"/>
      <c r="BO424" s="64"/>
      <c r="BP424" s="64"/>
      <c r="BQ424" s="64"/>
      <c r="BR424" s="64"/>
      <c r="BS424" s="69"/>
      <c r="BT424" s="64"/>
      <c r="BU424" s="70"/>
      <c r="BV424" s="66"/>
      <c r="BW424" s="64"/>
      <c r="BX424" s="66"/>
      <c r="BY424" s="66"/>
      <c r="BZ424" s="64"/>
      <c r="CA424" s="64"/>
      <c r="CB424" s="60"/>
      <c r="CC424" s="60"/>
      <c r="CD424" s="64"/>
      <c r="CE424" s="64"/>
      <c r="CF424" s="69"/>
      <c r="CG424" s="64"/>
    </row>
    <row r="425" spans="1:85" ht="116.25" outlineLevel="1" x14ac:dyDescent="0.35">
      <c r="A425" s="84" t="s">
        <v>707</v>
      </c>
      <c r="B425" s="110" t="s">
        <v>722</v>
      </c>
      <c r="C425" s="55" t="s">
        <v>104</v>
      </c>
      <c r="D425" s="77">
        <v>2424008092</v>
      </c>
      <c r="E425" s="57" t="s">
        <v>65</v>
      </c>
      <c r="F425" s="86">
        <f t="shared" si="98"/>
        <v>2984.1000100000001</v>
      </c>
      <c r="G425" s="59">
        <f t="shared" si="89"/>
        <v>0</v>
      </c>
      <c r="H425" s="60">
        <f t="shared" si="90"/>
        <v>2984.1000100000001</v>
      </c>
      <c r="I425" s="63"/>
      <c r="J425" s="64"/>
      <c r="K425" s="69"/>
      <c r="L425" s="64"/>
      <c r="M425" s="63"/>
      <c r="N425" s="64"/>
      <c r="O425" s="69"/>
      <c r="P425" s="64"/>
      <c r="Q425" s="69"/>
      <c r="R425" s="60"/>
      <c r="S425" s="64"/>
      <c r="T425" s="59"/>
      <c r="U425" s="60"/>
      <c r="V425" s="59"/>
      <c r="W425" s="60"/>
      <c r="X425" s="69"/>
      <c r="Y425" s="64"/>
      <c r="Z425" s="69"/>
      <c r="AA425" s="66"/>
      <c r="AB425" s="63"/>
      <c r="AC425" s="64"/>
      <c r="AD425" s="69"/>
      <c r="AE425" s="64"/>
      <c r="AF425" s="69"/>
      <c r="AG425" s="64"/>
      <c r="AH425" s="69"/>
      <c r="AI425" s="73"/>
      <c r="AJ425" s="64"/>
      <c r="AK425" s="64"/>
      <c r="AL425" s="59"/>
      <c r="AM425" s="60"/>
      <c r="AN425" s="59"/>
      <c r="AO425" s="60"/>
      <c r="AP425" s="59"/>
      <c r="AQ425" s="60"/>
      <c r="AR425" s="69"/>
      <c r="AS425" s="64"/>
      <c r="AT425" s="60"/>
      <c r="AU425" s="64"/>
      <c r="AV425" s="64"/>
      <c r="AW425" s="64"/>
      <c r="AX425" s="64"/>
      <c r="AY425" s="64">
        <v>2984.1000100000001</v>
      </c>
      <c r="AZ425" s="64"/>
      <c r="BA425" s="64"/>
      <c r="BB425" s="64"/>
      <c r="BC425" s="69"/>
      <c r="BD425" s="60"/>
      <c r="BE425" s="59"/>
      <c r="BF425" s="60"/>
      <c r="BG425" s="60"/>
      <c r="BH425" s="69"/>
      <c r="BI425" s="64"/>
      <c r="BJ425" s="64"/>
      <c r="BK425" s="64"/>
      <c r="BL425" s="69"/>
      <c r="BM425" s="64"/>
      <c r="BN425" s="64"/>
      <c r="BO425" s="64"/>
      <c r="BP425" s="64"/>
      <c r="BQ425" s="64"/>
      <c r="BR425" s="64"/>
      <c r="BS425" s="69"/>
      <c r="BT425" s="64"/>
      <c r="BU425" s="70"/>
      <c r="BV425" s="66"/>
      <c r="BW425" s="66"/>
      <c r="BX425" s="66"/>
      <c r="BY425" s="66"/>
      <c r="BZ425" s="64"/>
      <c r="CA425" s="64"/>
      <c r="CB425" s="60"/>
      <c r="CC425" s="60"/>
      <c r="CD425" s="64"/>
      <c r="CE425" s="64"/>
      <c r="CF425" s="69"/>
      <c r="CG425" s="64"/>
    </row>
    <row r="426" spans="1:85" outlineLevel="1" x14ac:dyDescent="0.35">
      <c r="A426" s="84" t="s">
        <v>707</v>
      </c>
      <c r="B426" s="54" t="s">
        <v>723</v>
      </c>
      <c r="C426" s="55" t="s">
        <v>104</v>
      </c>
      <c r="D426" s="77">
        <v>2424006480</v>
      </c>
      <c r="E426" s="57" t="s">
        <v>65</v>
      </c>
      <c r="F426" s="86">
        <f t="shared" si="98"/>
        <v>1754.681</v>
      </c>
      <c r="G426" s="59">
        <f t="shared" si="89"/>
        <v>0</v>
      </c>
      <c r="H426" s="60">
        <f t="shared" si="90"/>
        <v>1754.681</v>
      </c>
      <c r="I426" s="63"/>
      <c r="J426" s="64"/>
      <c r="K426" s="69"/>
      <c r="L426" s="64"/>
      <c r="M426" s="63"/>
      <c r="N426" s="64"/>
      <c r="O426" s="69"/>
      <c r="P426" s="64"/>
      <c r="Q426" s="69"/>
      <c r="R426" s="60"/>
      <c r="S426" s="64"/>
      <c r="T426" s="59"/>
      <c r="U426" s="60"/>
      <c r="V426" s="59"/>
      <c r="W426" s="60"/>
      <c r="X426" s="69"/>
      <c r="Y426" s="64"/>
      <c r="Z426" s="69"/>
      <c r="AA426" s="66"/>
      <c r="AB426" s="63"/>
      <c r="AC426" s="64"/>
      <c r="AD426" s="69"/>
      <c r="AE426" s="64"/>
      <c r="AF426" s="69"/>
      <c r="AG426" s="64"/>
      <c r="AH426" s="69"/>
      <c r="AI426" s="64"/>
      <c r="AJ426" s="64"/>
      <c r="AK426" s="64"/>
      <c r="AL426" s="59"/>
      <c r="AM426" s="60"/>
      <c r="AN426" s="59"/>
      <c r="AO426" s="60"/>
      <c r="AP426" s="59"/>
      <c r="AQ426" s="60"/>
      <c r="AR426" s="69"/>
      <c r="AS426" s="64"/>
      <c r="AT426" s="60"/>
      <c r="AU426" s="64"/>
      <c r="AV426" s="64">
        <v>50</v>
      </c>
      <c r="AW426" s="64">
        <v>1704.681</v>
      </c>
      <c r="AX426" s="64"/>
      <c r="AY426" s="64"/>
      <c r="AZ426" s="64"/>
      <c r="BA426" s="64"/>
      <c r="BB426" s="64"/>
      <c r="BC426" s="69"/>
      <c r="BD426" s="60"/>
      <c r="BE426" s="59"/>
      <c r="BF426" s="60"/>
      <c r="BG426" s="60"/>
      <c r="BH426" s="69"/>
      <c r="BI426" s="64"/>
      <c r="BJ426" s="64"/>
      <c r="BK426" s="64"/>
      <c r="BL426" s="69"/>
      <c r="BM426" s="64"/>
      <c r="BN426" s="64"/>
      <c r="BO426" s="64"/>
      <c r="BP426" s="64"/>
      <c r="BQ426" s="64"/>
      <c r="BR426" s="64"/>
      <c r="BS426" s="69"/>
      <c r="BT426" s="64"/>
      <c r="BU426" s="70"/>
      <c r="BV426" s="66"/>
      <c r="BW426" s="66"/>
      <c r="BX426" s="66"/>
      <c r="BY426" s="66"/>
      <c r="BZ426" s="64"/>
      <c r="CA426" s="64"/>
      <c r="CB426" s="60"/>
      <c r="CC426" s="60"/>
      <c r="CD426" s="64"/>
      <c r="CE426" s="64"/>
      <c r="CF426" s="69"/>
      <c r="CG426" s="64"/>
    </row>
    <row r="427" spans="1:85" ht="46.5" outlineLevel="1" x14ac:dyDescent="0.35">
      <c r="A427" s="84" t="s">
        <v>707</v>
      </c>
      <c r="B427" s="54" t="s">
        <v>720</v>
      </c>
      <c r="C427" s="55" t="s">
        <v>113</v>
      </c>
      <c r="D427" s="77" t="s">
        <v>721</v>
      </c>
      <c r="E427" s="57" t="s">
        <v>121</v>
      </c>
      <c r="F427" s="86">
        <f t="shared" si="98"/>
        <v>23678.29017</v>
      </c>
      <c r="G427" s="59">
        <f t="shared" si="89"/>
        <v>4698.2905299999993</v>
      </c>
      <c r="H427" s="60">
        <f t="shared" si="90"/>
        <v>18979.999640000002</v>
      </c>
      <c r="I427" s="63"/>
      <c r="J427" s="64"/>
      <c r="K427" s="69">
        <v>730.06961999999999</v>
      </c>
      <c r="L427" s="64">
        <v>298.19745</v>
      </c>
      <c r="M427" s="63">
        <v>44.18329</v>
      </c>
      <c r="N427" s="64">
        <v>18.046690000000002</v>
      </c>
      <c r="O427" s="69"/>
      <c r="P427" s="64"/>
      <c r="Q427" s="69"/>
      <c r="R427" s="60"/>
      <c r="S427" s="64">
        <v>2444.6396399999999</v>
      </c>
      <c r="T427" s="59"/>
      <c r="U427" s="60"/>
      <c r="V427" s="59"/>
      <c r="W427" s="60"/>
      <c r="X427" s="69"/>
      <c r="Y427" s="64"/>
      <c r="Z427" s="69"/>
      <c r="AA427" s="66"/>
      <c r="AB427" s="63"/>
      <c r="AC427" s="64"/>
      <c r="AD427" s="69"/>
      <c r="AE427" s="64"/>
      <c r="AF427" s="69"/>
      <c r="AG427" s="64"/>
      <c r="AH427" s="69">
        <v>3550.87282</v>
      </c>
      <c r="AI427" s="73">
        <v>1450.3565100000001</v>
      </c>
      <c r="AJ427" s="64">
        <v>13915.340920000001</v>
      </c>
      <c r="AK427" s="64"/>
      <c r="AL427" s="59"/>
      <c r="AM427" s="60"/>
      <c r="AN427" s="59"/>
      <c r="AO427" s="60"/>
      <c r="AP427" s="59"/>
      <c r="AQ427" s="60"/>
      <c r="AR427" s="69"/>
      <c r="AS427" s="64"/>
      <c r="AT427" s="60"/>
      <c r="AU427" s="64"/>
      <c r="AV427" s="64"/>
      <c r="AW427" s="64"/>
      <c r="AX427" s="64"/>
      <c r="AY427" s="64"/>
      <c r="AZ427" s="64"/>
      <c r="BA427" s="64"/>
      <c r="BB427" s="64"/>
      <c r="BC427" s="69"/>
      <c r="BD427" s="60"/>
      <c r="BE427" s="59"/>
      <c r="BF427" s="60"/>
      <c r="BG427" s="60"/>
      <c r="BH427" s="69"/>
      <c r="BI427" s="64"/>
      <c r="BJ427" s="64"/>
      <c r="BK427" s="64"/>
      <c r="BL427" s="69"/>
      <c r="BM427" s="64"/>
      <c r="BN427" s="64"/>
      <c r="BO427" s="64">
        <v>401.65834000000001</v>
      </c>
      <c r="BP427" s="64"/>
      <c r="BQ427" s="64"/>
      <c r="BR427" s="64"/>
      <c r="BS427" s="69"/>
      <c r="BT427" s="64"/>
      <c r="BU427" s="70">
        <v>373.16479999999996</v>
      </c>
      <c r="BV427" s="66">
        <v>147.13435000000001</v>
      </c>
      <c r="BW427" s="66"/>
      <c r="BX427" s="66"/>
      <c r="BY427" s="66"/>
      <c r="BZ427" s="64"/>
      <c r="CA427" s="64"/>
      <c r="CB427" s="60"/>
      <c r="CC427" s="60"/>
      <c r="CD427" s="64">
        <v>304.62574000000001</v>
      </c>
      <c r="CE427" s="64"/>
      <c r="CF427" s="69"/>
      <c r="CG427" s="64"/>
    </row>
    <row r="428" spans="1:85" s="78" customFormat="1" ht="22.5" x14ac:dyDescent="0.3">
      <c r="A428" s="105" t="s">
        <v>725</v>
      </c>
      <c r="B428" s="96"/>
      <c r="C428" s="97" t="s">
        <v>133</v>
      </c>
      <c r="D428" s="98"/>
      <c r="E428" s="98"/>
      <c r="F428" s="108">
        <f t="shared" ref="F428:AK428" si="99">SUBTOTAL(9,F416:F427)</f>
        <v>55730.904600000009</v>
      </c>
      <c r="G428" s="108">
        <f t="shared" si="99"/>
        <v>6971.0913899999996</v>
      </c>
      <c r="H428" s="108">
        <f t="shared" si="99"/>
        <v>48759.813210000008</v>
      </c>
      <c r="I428" s="108">
        <f t="shared" si="99"/>
        <v>48.805439999999997</v>
      </c>
      <c r="J428" s="108">
        <f t="shared" si="99"/>
        <v>19.934619999999999</v>
      </c>
      <c r="K428" s="108">
        <f t="shared" si="99"/>
        <v>1348.2345399999999</v>
      </c>
      <c r="L428" s="108">
        <f t="shared" si="99"/>
        <v>550.68736000000001</v>
      </c>
      <c r="M428" s="108">
        <f t="shared" si="99"/>
        <v>44.18329</v>
      </c>
      <c r="N428" s="108">
        <f t="shared" si="99"/>
        <v>18.046690000000002</v>
      </c>
      <c r="O428" s="108">
        <f t="shared" si="99"/>
        <v>126.54510999999999</v>
      </c>
      <c r="P428" s="108">
        <f t="shared" si="99"/>
        <v>241.94044</v>
      </c>
      <c r="Q428" s="108">
        <f t="shared" si="99"/>
        <v>0</v>
      </c>
      <c r="R428" s="108">
        <f t="shared" si="99"/>
        <v>0</v>
      </c>
      <c r="S428" s="108">
        <f t="shared" si="99"/>
        <v>3450.2639300000001</v>
      </c>
      <c r="T428" s="108">
        <f t="shared" si="99"/>
        <v>858.08771999999999</v>
      </c>
      <c r="U428" s="108">
        <f t="shared" si="99"/>
        <v>8.6676800000000007</v>
      </c>
      <c r="V428" s="108">
        <f t="shared" si="99"/>
        <v>579.80192</v>
      </c>
      <c r="W428" s="108">
        <f t="shared" si="99"/>
        <v>5.8565800000000001</v>
      </c>
      <c r="X428" s="108">
        <f t="shared" si="99"/>
        <v>0</v>
      </c>
      <c r="Y428" s="108">
        <f t="shared" si="99"/>
        <v>0</v>
      </c>
      <c r="Z428" s="108">
        <f t="shared" si="99"/>
        <v>0</v>
      </c>
      <c r="AA428" s="108">
        <f t="shared" si="99"/>
        <v>0</v>
      </c>
      <c r="AB428" s="108">
        <f t="shared" si="99"/>
        <v>0</v>
      </c>
      <c r="AC428" s="108">
        <f t="shared" si="99"/>
        <v>0</v>
      </c>
      <c r="AD428" s="108">
        <f t="shared" si="99"/>
        <v>0</v>
      </c>
      <c r="AE428" s="108">
        <f t="shared" si="99"/>
        <v>0</v>
      </c>
      <c r="AF428" s="108">
        <f t="shared" si="99"/>
        <v>0</v>
      </c>
      <c r="AG428" s="108">
        <f t="shared" si="99"/>
        <v>0</v>
      </c>
      <c r="AH428" s="108">
        <f t="shared" si="99"/>
        <v>3592.2685700000002</v>
      </c>
      <c r="AI428" s="108">
        <f t="shared" si="99"/>
        <v>1467.2646300000001</v>
      </c>
      <c r="AJ428" s="108">
        <f t="shared" si="99"/>
        <v>13915.340920000001</v>
      </c>
      <c r="AK428" s="108">
        <f t="shared" si="99"/>
        <v>0</v>
      </c>
      <c r="AL428" s="108">
        <f t="shared" ref="AL428:BQ428" si="100">SUBTOTAL(9,AL416:AL427)</f>
        <v>0</v>
      </c>
      <c r="AM428" s="108">
        <f t="shared" si="100"/>
        <v>0</v>
      </c>
      <c r="AN428" s="108">
        <f t="shared" si="100"/>
        <v>0</v>
      </c>
      <c r="AO428" s="108">
        <f t="shared" si="100"/>
        <v>0</v>
      </c>
      <c r="AP428" s="108">
        <f t="shared" si="100"/>
        <v>0</v>
      </c>
      <c r="AQ428" s="108">
        <f t="shared" si="100"/>
        <v>0</v>
      </c>
      <c r="AR428" s="108">
        <f t="shared" si="100"/>
        <v>0</v>
      </c>
      <c r="AS428" s="108">
        <f t="shared" si="100"/>
        <v>0</v>
      </c>
      <c r="AT428" s="108">
        <f t="shared" si="100"/>
        <v>3000</v>
      </c>
      <c r="AU428" s="108">
        <f t="shared" si="100"/>
        <v>0</v>
      </c>
      <c r="AV428" s="108">
        <f t="shared" si="100"/>
        <v>50</v>
      </c>
      <c r="AW428" s="108">
        <f t="shared" si="100"/>
        <v>1704.681</v>
      </c>
      <c r="AX428" s="108">
        <f t="shared" si="100"/>
        <v>0</v>
      </c>
      <c r="AY428" s="108">
        <f t="shared" si="100"/>
        <v>2984.1000100000001</v>
      </c>
      <c r="AZ428" s="108">
        <f t="shared" si="100"/>
        <v>2000</v>
      </c>
      <c r="BA428" s="108">
        <f t="shared" si="100"/>
        <v>7200</v>
      </c>
      <c r="BB428" s="108">
        <f t="shared" si="100"/>
        <v>0</v>
      </c>
      <c r="BC428" s="108">
        <f t="shared" si="100"/>
        <v>0</v>
      </c>
      <c r="BD428" s="108">
        <f t="shared" si="100"/>
        <v>0</v>
      </c>
      <c r="BE428" s="108">
        <f t="shared" si="100"/>
        <v>0</v>
      </c>
      <c r="BF428" s="108">
        <f t="shared" si="100"/>
        <v>0</v>
      </c>
      <c r="BG428" s="108">
        <f t="shared" si="100"/>
        <v>0</v>
      </c>
      <c r="BH428" s="108">
        <f t="shared" si="100"/>
        <v>0</v>
      </c>
      <c r="BI428" s="108">
        <f t="shared" si="100"/>
        <v>0</v>
      </c>
      <c r="BJ428" s="108">
        <f t="shared" si="100"/>
        <v>0</v>
      </c>
      <c r="BK428" s="108">
        <f t="shared" si="100"/>
        <v>0</v>
      </c>
      <c r="BL428" s="108">
        <f>SUBTOTAL(9,BL416:BL427)</f>
        <v>0</v>
      </c>
      <c r="BM428" s="108">
        <f>SUBTOTAL(9,BM416:BM427)</f>
        <v>0</v>
      </c>
      <c r="BN428" s="108">
        <f t="shared" si="100"/>
        <v>0</v>
      </c>
      <c r="BO428" s="108">
        <f t="shared" si="100"/>
        <v>401.65834000000001</v>
      </c>
      <c r="BP428" s="108">
        <f t="shared" si="100"/>
        <v>0</v>
      </c>
      <c r="BQ428" s="108">
        <f t="shared" si="100"/>
        <v>10127.189700000001</v>
      </c>
      <c r="BR428" s="108">
        <f t="shared" ref="BR428:CG428" si="101">SUBTOTAL(9,BR416:BR427)</f>
        <v>0</v>
      </c>
      <c r="BS428" s="108">
        <f t="shared" si="101"/>
        <v>0</v>
      </c>
      <c r="BT428" s="108">
        <f t="shared" si="101"/>
        <v>0</v>
      </c>
      <c r="BU428" s="108">
        <f t="shared" si="101"/>
        <v>373.16479999999996</v>
      </c>
      <c r="BV428" s="108">
        <f t="shared" si="101"/>
        <v>147.13435000000001</v>
      </c>
      <c r="BW428" s="108">
        <f t="shared" si="101"/>
        <v>0</v>
      </c>
      <c r="BX428" s="108">
        <f t="shared" si="101"/>
        <v>0</v>
      </c>
      <c r="BY428" s="108">
        <f t="shared" si="101"/>
        <v>0</v>
      </c>
      <c r="BZ428" s="108">
        <f t="shared" si="101"/>
        <v>0</v>
      </c>
      <c r="CA428" s="108">
        <f t="shared" si="101"/>
        <v>0</v>
      </c>
      <c r="CB428" s="108">
        <f t="shared" si="101"/>
        <v>0</v>
      </c>
      <c r="CC428" s="108">
        <f t="shared" si="101"/>
        <v>0</v>
      </c>
      <c r="CD428" s="108">
        <f t="shared" si="101"/>
        <v>1467.0469599999999</v>
      </c>
      <c r="CE428" s="108">
        <f t="shared" si="101"/>
        <v>0</v>
      </c>
      <c r="CF428" s="108">
        <f t="shared" si="101"/>
        <v>0</v>
      </c>
      <c r="CG428" s="108">
        <f t="shared" si="101"/>
        <v>0</v>
      </c>
    </row>
    <row r="429" spans="1:85" ht="93" outlineLevel="1" x14ac:dyDescent="0.35">
      <c r="A429" s="84" t="s">
        <v>726</v>
      </c>
      <c r="B429" s="54" t="s">
        <v>756</v>
      </c>
      <c r="C429" s="55" t="s">
        <v>64</v>
      </c>
      <c r="D429" s="138">
        <v>245505856749</v>
      </c>
      <c r="E429" s="57" t="s">
        <v>65</v>
      </c>
      <c r="F429" s="86">
        <f t="shared" ref="F429:F467" si="102">G429+H429</f>
        <v>8000</v>
      </c>
      <c r="G429" s="59">
        <f t="shared" si="89"/>
        <v>0</v>
      </c>
      <c r="H429" s="60">
        <f t="shared" si="90"/>
        <v>8000</v>
      </c>
      <c r="I429" s="61"/>
      <c r="J429" s="60"/>
      <c r="K429" s="69"/>
      <c r="L429" s="64"/>
      <c r="M429" s="63"/>
      <c r="N429" s="64"/>
      <c r="O429" s="69"/>
      <c r="P429" s="64"/>
      <c r="Q429" s="59"/>
      <c r="R429" s="60"/>
      <c r="S429" s="64"/>
      <c r="T429" s="59"/>
      <c r="U429" s="60"/>
      <c r="V429" s="59"/>
      <c r="W429" s="60"/>
      <c r="X429" s="59"/>
      <c r="Y429" s="60"/>
      <c r="Z429" s="69"/>
      <c r="AA429" s="66"/>
      <c r="AB429" s="63"/>
      <c r="AC429" s="64"/>
      <c r="AD429" s="69"/>
      <c r="AE429" s="64"/>
      <c r="AF429" s="69"/>
      <c r="AG429" s="64"/>
      <c r="AH429" s="59"/>
      <c r="AI429" s="60"/>
      <c r="AJ429" s="64"/>
      <c r="AK429" s="64"/>
      <c r="AL429" s="59"/>
      <c r="AM429" s="60"/>
      <c r="AN429" s="59"/>
      <c r="AO429" s="60"/>
      <c r="AP429" s="59"/>
      <c r="AQ429" s="60"/>
      <c r="AR429" s="69"/>
      <c r="AS429" s="64"/>
      <c r="AT429" s="60"/>
      <c r="AU429" s="64"/>
      <c r="AV429" s="64"/>
      <c r="AW429" s="64"/>
      <c r="AX429" s="64"/>
      <c r="AY429" s="64"/>
      <c r="AZ429" s="64"/>
      <c r="BA429" s="64">
        <v>8000</v>
      </c>
      <c r="BB429" s="64"/>
      <c r="BC429" s="69"/>
      <c r="BD429" s="60"/>
      <c r="BE429" s="59"/>
      <c r="BF429" s="60"/>
      <c r="BG429" s="60"/>
      <c r="BH429" s="69"/>
      <c r="BI429" s="64"/>
      <c r="BJ429" s="64"/>
      <c r="BK429" s="64"/>
      <c r="BL429" s="69"/>
      <c r="BM429" s="64"/>
      <c r="BN429" s="64"/>
      <c r="BO429" s="64"/>
      <c r="BP429" s="64"/>
      <c r="BQ429" s="64"/>
      <c r="BR429" s="64"/>
      <c r="BS429" s="69"/>
      <c r="BT429" s="64"/>
      <c r="BU429" s="70"/>
      <c r="BV429" s="66"/>
      <c r="BW429" s="64"/>
      <c r="BX429" s="66"/>
      <c r="BY429" s="66"/>
      <c r="BZ429" s="64"/>
      <c r="CA429" s="64"/>
      <c r="CB429" s="60"/>
      <c r="CC429" s="60"/>
      <c r="CD429" s="64"/>
      <c r="CE429" s="64"/>
      <c r="CF429" s="69"/>
      <c r="CG429" s="64"/>
    </row>
    <row r="430" spans="1:85" ht="69.75" outlineLevel="1" x14ac:dyDescent="0.35">
      <c r="A430" s="92" t="s">
        <v>726</v>
      </c>
      <c r="B430" s="54" t="s">
        <v>727</v>
      </c>
      <c r="C430" s="115" t="s">
        <v>64</v>
      </c>
      <c r="D430" s="133" t="s">
        <v>728</v>
      </c>
      <c r="E430" s="57" t="s">
        <v>65</v>
      </c>
      <c r="F430" s="86">
        <f t="shared" si="102"/>
        <v>93.093550000000008</v>
      </c>
      <c r="G430" s="59">
        <f t="shared" si="89"/>
        <v>44.303790000000006</v>
      </c>
      <c r="H430" s="60">
        <f t="shared" si="90"/>
        <v>48.789760000000001</v>
      </c>
      <c r="I430" s="61"/>
      <c r="J430" s="60"/>
      <c r="K430" s="69">
        <v>9.6538000000000004</v>
      </c>
      <c r="L430" s="64">
        <v>3.9430999999999998</v>
      </c>
      <c r="M430" s="63"/>
      <c r="N430" s="64"/>
      <c r="O430" s="69"/>
      <c r="P430" s="64"/>
      <c r="Q430" s="59"/>
      <c r="R430" s="60"/>
      <c r="S430" s="64">
        <v>44.496650000000002</v>
      </c>
      <c r="T430" s="59">
        <v>34.649990000000003</v>
      </c>
      <c r="U430" s="60">
        <v>0.35000999999999999</v>
      </c>
      <c r="V430" s="59"/>
      <c r="W430" s="60"/>
      <c r="X430" s="59"/>
      <c r="Y430" s="60"/>
      <c r="Z430" s="69"/>
      <c r="AA430" s="66"/>
      <c r="AB430" s="63"/>
      <c r="AC430" s="64"/>
      <c r="AD430" s="69"/>
      <c r="AE430" s="64"/>
      <c r="AF430" s="69"/>
      <c r="AG430" s="64"/>
      <c r="AH430" s="59"/>
      <c r="AI430" s="60"/>
      <c r="AJ430" s="64"/>
      <c r="AK430" s="64"/>
      <c r="AL430" s="59"/>
      <c r="AM430" s="60"/>
      <c r="AN430" s="59"/>
      <c r="AO430" s="60"/>
      <c r="AP430" s="59"/>
      <c r="AQ430" s="60"/>
      <c r="AR430" s="69"/>
      <c r="AS430" s="64"/>
      <c r="AT430" s="60"/>
      <c r="AU430" s="64"/>
      <c r="AV430" s="64"/>
      <c r="AW430" s="64"/>
      <c r="AX430" s="64"/>
      <c r="AY430" s="64"/>
      <c r="AZ430" s="64"/>
      <c r="BA430" s="64"/>
      <c r="BB430" s="64"/>
      <c r="BC430" s="69"/>
      <c r="BD430" s="60"/>
      <c r="BE430" s="59"/>
      <c r="BF430" s="60"/>
      <c r="BG430" s="60"/>
      <c r="BH430" s="69"/>
      <c r="BI430" s="64"/>
      <c r="BJ430" s="64"/>
      <c r="BK430" s="64"/>
      <c r="BL430" s="69"/>
      <c r="BM430" s="64"/>
      <c r="BN430" s="64"/>
      <c r="BO430" s="64"/>
      <c r="BP430" s="64"/>
      <c r="BQ430" s="64"/>
      <c r="BR430" s="64"/>
      <c r="BS430" s="69"/>
      <c r="BT430" s="64"/>
      <c r="BU430" s="70"/>
      <c r="BV430" s="66"/>
      <c r="BW430" s="64"/>
      <c r="BX430" s="66"/>
      <c r="BY430" s="66"/>
      <c r="BZ430" s="64"/>
      <c r="CA430" s="64"/>
      <c r="CB430" s="60"/>
      <c r="CC430" s="60"/>
      <c r="CD430" s="64"/>
      <c r="CE430" s="64"/>
      <c r="CF430" s="69"/>
      <c r="CG430" s="64"/>
    </row>
    <row r="431" spans="1:85" ht="93" outlineLevel="1" x14ac:dyDescent="0.35">
      <c r="A431" s="92" t="s">
        <v>726</v>
      </c>
      <c r="B431" s="54" t="s">
        <v>729</v>
      </c>
      <c r="C431" s="115" t="s">
        <v>64</v>
      </c>
      <c r="D431" s="72">
        <v>242500022656</v>
      </c>
      <c r="E431" s="57" t="s">
        <v>65</v>
      </c>
      <c r="F431" s="86">
        <f t="shared" si="102"/>
        <v>8000</v>
      </c>
      <c r="G431" s="59">
        <f t="shared" si="89"/>
        <v>0</v>
      </c>
      <c r="H431" s="60">
        <f t="shared" si="90"/>
        <v>8000</v>
      </c>
      <c r="I431" s="61"/>
      <c r="J431" s="60"/>
      <c r="K431" s="69"/>
      <c r="L431" s="64"/>
      <c r="M431" s="63"/>
      <c r="N431" s="64"/>
      <c r="O431" s="69"/>
      <c r="P431" s="64"/>
      <c r="Q431" s="59"/>
      <c r="R431" s="60"/>
      <c r="S431" s="64"/>
      <c r="T431" s="59"/>
      <c r="U431" s="60"/>
      <c r="V431" s="59"/>
      <c r="W431" s="60"/>
      <c r="X431" s="59"/>
      <c r="Y431" s="60"/>
      <c r="Z431" s="69"/>
      <c r="AA431" s="66"/>
      <c r="AB431" s="63"/>
      <c r="AC431" s="64"/>
      <c r="AD431" s="69"/>
      <c r="AE431" s="64"/>
      <c r="AF431" s="69"/>
      <c r="AG431" s="64"/>
      <c r="AH431" s="59"/>
      <c r="AI431" s="60"/>
      <c r="AJ431" s="64"/>
      <c r="AK431" s="64"/>
      <c r="AL431" s="59"/>
      <c r="AM431" s="60"/>
      <c r="AN431" s="59"/>
      <c r="AO431" s="60"/>
      <c r="AP431" s="59"/>
      <c r="AQ431" s="60"/>
      <c r="AR431" s="69"/>
      <c r="AS431" s="64"/>
      <c r="AT431" s="60"/>
      <c r="AU431" s="64"/>
      <c r="AV431" s="64"/>
      <c r="AW431" s="64"/>
      <c r="AX431" s="64"/>
      <c r="AY431" s="64"/>
      <c r="AZ431" s="64"/>
      <c r="BA431" s="134">
        <v>8000</v>
      </c>
      <c r="BB431" s="134"/>
      <c r="BC431" s="69"/>
      <c r="BD431" s="60"/>
      <c r="BE431" s="59"/>
      <c r="BF431" s="60"/>
      <c r="BG431" s="60"/>
      <c r="BH431" s="69"/>
      <c r="BI431" s="64"/>
      <c r="BJ431" s="64"/>
      <c r="BK431" s="64"/>
      <c r="BL431" s="69"/>
      <c r="BM431" s="64"/>
      <c r="BN431" s="64"/>
      <c r="BO431" s="64"/>
      <c r="BP431" s="64"/>
      <c r="BQ431" s="64"/>
      <c r="BR431" s="64"/>
      <c r="BS431" s="69"/>
      <c r="BT431" s="64"/>
      <c r="BU431" s="70"/>
      <c r="BV431" s="66"/>
      <c r="BW431" s="64"/>
      <c r="BX431" s="66"/>
      <c r="BY431" s="66"/>
      <c r="BZ431" s="64"/>
      <c r="CA431" s="64"/>
      <c r="CB431" s="60"/>
      <c r="CC431" s="60"/>
      <c r="CD431" s="64"/>
      <c r="CE431" s="64"/>
      <c r="CF431" s="69"/>
      <c r="CG431" s="64"/>
    </row>
    <row r="432" spans="1:85" ht="93" outlineLevel="1" x14ac:dyDescent="0.35">
      <c r="A432" s="84" t="s">
        <v>726</v>
      </c>
      <c r="B432" s="110" t="s">
        <v>730</v>
      </c>
      <c r="C432" s="55" t="s">
        <v>64</v>
      </c>
      <c r="D432" s="202">
        <v>245509199903</v>
      </c>
      <c r="E432" s="57" t="s">
        <v>65</v>
      </c>
      <c r="F432" s="86">
        <f t="shared" si="102"/>
        <v>2917.0562199999995</v>
      </c>
      <c r="G432" s="59">
        <f t="shared" si="89"/>
        <v>665.28</v>
      </c>
      <c r="H432" s="60">
        <f t="shared" si="90"/>
        <v>2251.7762199999997</v>
      </c>
      <c r="I432" s="61"/>
      <c r="J432" s="60"/>
      <c r="K432" s="69"/>
      <c r="L432" s="64"/>
      <c r="M432" s="63"/>
      <c r="N432" s="64"/>
      <c r="O432" s="69"/>
      <c r="P432" s="64"/>
      <c r="Q432" s="59"/>
      <c r="R432" s="60"/>
      <c r="S432" s="64"/>
      <c r="T432" s="59"/>
      <c r="U432" s="60"/>
      <c r="V432" s="59">
        <v>665.28</v>
      </c>
      <c r="W432" s="60">
        <v>6.72</v>
      </c>
      <c r="X432" s="59"/>
      <c r="Y432" s="60"/>
      <c r="Z432" s="69"/>
      <c r="AA432" s="66"/>
      <c r="AB432" s="63"/>
      <c r="AC432" s="64"/>
      <c r="AD432" s="69"/>
      <c r="AE432" s="64"/>
      <c r="AF432" s="69"/>
      <c r="AG432" s="64"/>
      <c r="AH432" s="59"/>
      <c r="AI432" s="60"/>
      <c r="AJ432" s="64"/>
      <c r="AK432" s="64"/>
      <c r="AL432" s="59"/>
      <c r="AM432" s="60"/>
      <c r="AN432" s="59"/>
      <c r="AO432" s="60"/>
      <c r="AP432" s="59"/>
      <c r="AQ432" s="60"/>
      <c r="AR432" s="69"/>
      <c r="AS432" s="64"/>
      <c r="AT432" s="60"/>
      <c r="AU432" s="64"/>
      <c r="AV432" s="64"/>
      <c r="AW432" s="64"/>
      <c r="AX432" s="64"/>
      <c r="AY432" s="64"/>
      <c r="AZ432" s="64"/>
      <c r="BA432" s="64"/>
      <c r="BB432" s="64"/>
      <c r="BC432" s="69"/>
      <c r="BD432" s="60"/>
      <c r="BE432" s="59"/>
      <c r="BF432" s="60"/>
      <c r="BG432" s="60"/>
      <c r="BH432" s="69"/>
      <c r="BI432" s="64"/>
      <c r="BJ432" s="64"/>
      <c r="BK432" s="64"/>
      <c r="BL432" s="69"/>
      <c r="BM432" s="64"/>
      <c r="BN432" s="64"/>
      <c r="BO432" s="64"/>
      <c r="BP432" s="64"/>
      <c r="BQ432" s="64">
        <v>2245.0562199999999</v>
      </c>
      <c r="BR432" s="64"/>
      <c r="BS432" s="69"/>
      <c r="BT432" s="64"/>
      <c r="BU432" s="70"/>
      <c r="BV432" s="66"/>
      <c r="BW432" s="64"/>
      <c r="BX432" s="66"/>
      <c r="BY432" s="66"/>
      <c r="BZ432" s="64"/>
      <c r="CA432" s="64"/>
      <c r="CB432" s="60"/>
      <c r="CC432" s="60"/>
      <c r="CD432" s="64"/>
      <c r="CE432" s="64"/>
      <c r="CF432" s="69"/>
      <c r="CG432" s="64"/>
    </row>
    <row r="433" spans="1:85" ht="93" outlineLevel="1" x14ac:dyDescent="0.35">
      <c r="A433" s="84" t="s">
        <v>726</v>
      </c>
      <c r="B433" s="54" t="s">
        <v>755</v>
      </c>
      <c r="C433" s="55" t="s">
        <v>140</v>
      </c>
      <c r="D433" s="138">
        <v>245502816699</v>
      </c>
      <c r="E433" s="57" t="s">
        <v>65</v>
      </c>
      <c r="F433" s="86">
        <f t="shared" si="102"/>
        <v>120</v>
      </c>
      <c r="G433" s="59">
        <f t="shared" si="89"/>
        <v>0</v>
      </c>
      <c r="H433" s="60">
        <f t="shared" si="90"/>
        <v>120</v>
      </c>
      <c r="I433" s="61"/>
      <c r="J433" s="60"/>
      <c r="K433" s="69"/>
      <c r="L433" s="64"/>
      <c r="M433" s="63"/>
      <c r="N433" s="64"/>
      <c r="O433" s="69"/>
      <c r="P433" s="64"/>
      <c r="Q433" s="59"/>
      <c r="R433" s="60"/>
      <c r="S433" s="64"/>
      <c r="T433" s="59"/>
      <c r="U433" s="60"/>
      <c r="V433" s="59"/>
      <c r="W433" s="60"/>
      <c r="X433" s="59"/>
      <c r="Y433" s="60"/>
      <c r="Z433" s="69"/>
      <c r="AA433" s="66"/>
      <c r="AB433" s="63"/>
      <c r="AC433" s="64"/>
      <c r="AD433" s="69"/>
      <c r="AE433" s="64"/>
      <c r="AF433" s="69"/>
      <c r="AG433" s="64"/>
      <c r="AH433" s="59"/>
      <c r="AI433" s="60"/>
      <c r="AJ433" s="64">
        <v>120</v>
      </c>
      <c r="AK433" s="64"/>
      <c r="AL433" s="59"/>
      <c r="AM433" s="60"/>
      <c r="AN433" s="59"/>
      <c r="AO433" s="60"/>
      <c r="AP433" s="59"/>
      <c r="AQ433" s="60"/>
      <c r="AR433" s="69"/>
      <c r="AS433" s="64"/>
      <c r="AT433" s="60"/>
      <c r="AU433" s="64"/>
      <c r="AV433" s="64"/>
      <c r="AW433" s="64"/>
      <c r="AX433" s="64"/>
      <c r="AY433" s="64"/>
      <c r="AZ433" s="64"/>
      <c r="BA433" s="64"/>
      <c r="BB433" s="64"/>
      <c r="BC433" s="69"/>
      <c r="BD433" s="60"/>
      <c r="BE433" s="59"/>
      <c r="BF433" s="60"/>
      <c r="BG433" s="60"/>
      <c r="BH433" s="69"/>
      <c r="BI433" s="64"/>
      <c r="BJ433" s="64"/>
      <c r="BK433" s="64"/>
      <c r="BL433" s="69"/>
      <c r="BM433" s="64"/>
      <c r="BN433" s="64"/>
      <c r="BO433" s="64"/>
      <c r="BP433" s="64"/>
      <c r="BQ433" s="64"/>
      <c r="BR433" s="64"/>
      <c r="BS433" s="69"/>
      <c r="BT433" s="64"/>
      <c r="BU433" s="70"/>
      <c r="BV433" s="66"/>
      <c r="BW433" s="64"/>
      <c r="BX433" s="66"/>
      <c r="BY433" s="66"/>
      <c r="BZ433" s="64"/>
      <c r="CA433" s="64"/>
      <c r="CB433" s="60"/>
      <c r="CC433" s="60"/>
      <c r="CD433" s="64"/>
      <c r="CE433" s="64"/>
      <c r="CF433" s="69"/>
      <c r="CG433" s="64"/>
    </row>
    <row r="434" spans="1:85" ht="46.5" outlineLevel="1" x14ac:dyDescent="0.35">
      <c r="A434" s="84" t="s">
        <v>726</v>
      </c>
      <c r="B434" s="54" t="s">
        <v>733</v>
      </c>
      <c r="C434" s="55" t="s">
        <v>140</v>
      </c>
      <c r="D434" s="56">
        <v>245503630619</v>
      </c>
      <c r="E434" s="57" t="s">
        <v>65</v>
      </c>
      <c r="F434" s="86">
        <f t="shared" si="102"/>
        <v>228.86075</v>
      </c>
      <c r="G434" s="59">
        <f t="shared" si="89"/>
        <v>0</v>
      </c>
      <c r="H434" s="60">
        <f t="shared" si="90"/>
        <v>228.86075</v>
      </c>
      <c r="I434" s="61"/>
      <c r="J434" s="60"/>
      <c r="K434" s="69"/>
      <c r="L434" s="64"/>
      <c r="M434" s="63"/>
      <c r="N434" s="64"/>
      <c r="O434" s="69"/>
      <c r="P434" s="64"/>
      <c r="Q434" s="59"/>
      <c r="R434" s="60"/>
      <c r="S434" s="64"/>
      <c r="T434" s="59"/>
      <c r="U434" s="60"/>
      <c r="V434" s="59"/>
      <c r="W434" s="60"/>
      <c r="X434" s="59"/>
      <c r="Y434" s="60"/>
      <c r="Z434" s="69"/>
      <c r="AA434" s="66"/>
      <c r="AB434" s="63"/>
      <c r="AC434" s="64"/>
      <c r="AD434" s="69"/>
      <c r="AE434" s="64"/>
      <c r="AF434" s="69"/>
      <c r="AG434" s="64"/>
      <c r="AH434" s="59"/>
      <c r="AI434" s="60"/>
      <c r="AJ434" s="64">
        <v>228.86075</v>
      </c>
      <c r="AK434" s="64"/>
      <c r="AL434" s="59"/>
      <c r="AM434" s="60"/>
      <c r="AN434" s="59"/>
      <c r="AO434" s="60"/>
      <c r="AP434" s="59"/>
      <c r="AQ434" s="60"/>
      <c r="AR434" s="69"/>
      <c r="AS434" s="64"/>
      <c r="AT434" s="60"/>
      <c r="AU434" s="64"/>
      <c r="AV434" s="64"/>
      <c r="AW434" s="64"/>
      <c r="AX434" s="64"/>
      <c r="AY434" s="64"/>
      <c r="AZ434" s="64"/>
      <c r="BA434" s="64"/>
      <c r="BB434" s="64"/>
      <c r="BC434" s="69"/>
      <c r="BD434" s="60"/>
      <c r="BE434" s="59"/>
      <c r="BF434" s="60"/>
      <c r="BG434" s="60"/>
      <c r="BH434" s="69"/>
      <c r="BI434" s="64"/>
      <c r="BJ434" s="64"/>
      <c r="BK434" s="64"/>
      <c r="BL434" s="69"/>
      <c r="BM434" s="64"/>
      <c r="BN434" s="64"/>
      <c r="BO434" s="64"/>
      <c r="BP434" s="64"/>
      <c r="BQ434" s="64"/>
      <c r="BR434" s="64"/>
      <c r="BS434" s="69"/>
      <c r="BT434" s="64"/>
      <c r="BU434" s="70"/>
      <c r="BV434" s="66"/>
      <c r="BW434" s="64"/>
      <c r="BX434" s="66"/>
      <c r="BY434" s="66"/>
      <c r="BZ434" s="64"/>
      <c r="CA434" s="64"/>
      <c r="CB434" s="60"/>
      <c r="CC434" s="60"/>
      <c r="CD434" s="64"/>
      <c r="CE434" s="64"/>
      <c r="CF434" s="69"/>
      <c r="CG434" s="64"/>
    </row>
    <row r="435" spans="1:85" ht="46.5" outlineLevel="1" x14ac:dyDescent="0.35">
      <c r="A435" s="92" t="s">
        <v>726</v>
      </c>
      <c r="B435" s="54" t="s">
        <v>734</v>
      </c>
      <c r="C435" s="55" t="s">
        <v>71</v>
      </c>
      <c r="D435" s="135">
        <v>245508460209</v>
      </c>
      <c r="E435" s="57" t="s">
        <v>65</v>
      </c>
      <c r="F435" s="86">
        <f t="shared" si="102"/>
        <v>841.00080000000003</v>
      </c>
      <c r="G435" s="59">
        <f t="shared" si="89"/>
        <v>265.47946999999999</v>
      </c>
      <c r="H435" s="60">
        <f t="shared" si="90"/>
        <v>575.52133000000003</v>
      </c>
      <c r="I435" s="61"/>
      <c r="J435" s="60"/>
      <c r="K435" s="69">
        <v>265.47946999999999</v>
      </c>
      <c r="L435" s="64">
        <v>108.43528000000001</v>
      </c>
      <c r="M435" s="63"/>
      <c r="N435" s="64"/>
      <c r="O435" s="69"/>
      <c r="P435" s="64"/>
      <c r="Q435" s="59"/>
      <c r="R435" s="60"/>
      <c r="S435" s="64">
        <v>467.08605</v>
      </c>
      <c r="T435" s="59"/>
      <c r="U435" s="60"/>
      <c r="V435" s="59"/>
      <c r="W435" s="60"/>
      <c r="X435" s="59"/>
      <c r="Y435" s="60"/>
      <c r="Z435" s="69"/>
      <c r="AA435" s="66"/>
      <c r="AB435" s="63"/>
      <c r="AC435" s="64"/>
      <c r="AD435" s="69"/>
      <c r="AE435" s="64"/>
      <c r="AF435" s="69"/>
      <c r="AG435" s="64"/>
      <c r="AH435" s="59"/>
      <c r="AI435" s="60"/>
      <c r="AJ435" s="64"/>
      <c r="AK435" s="64"/>
      <c r="AL435" s="59"/>
      <c r="AM435" s="60"/>
      <c r="AN435" s="59"/>
      <c r="AO435" s="60"/>
      <c r="AP435" s="59"/>
      <c r="AQ435" s="60"/>
      <c r="AR435" s="69"/>
      <c r="AS435" s="64"/>
      <c r="AT435" s="60"/>
      <c r="AU435" s="64"/>
      <c r="AV435" s="64"/>
      <c r="AW435" s="64"/>
      <c r="AX435" s="64"/>
      <c r="AY435" s="64"/>
      <c r="AZ435" s="64"/>
      <c r="BA435" s="64"/>
      <c r="BB435" s="64"/>
      <c r="BC435" s="69"/>
      <c r="BD435" s="60"/>
      <c r="BE435" s="59"/>
      <c r="BF435" s="60"/>
      <c r="BG435" s="60"/>
      <c r="BH435" s="69"/>
      <c r="BI435" s="64"/>
      <c r="BJ435" s="64"/>
      <c r="BK435" s="64"/>
      <c r="BL435" s="69"/>
      <c r="BM435" s="64"/>
      <c r="BN435" s="64"/>
      <c r="BO435" s="64"/>
      <c r="BP435" s="64"/>
      <c r="BQ435" s="64"/>
      <c r="BR435" s="64"/>
      <c r="BS435" s="69"/>
      <c r="BT435" s="64"/>
      <c r="BU435" s="70"/>
      <c r="BV435" s="66"/>
      <c r="BW435" s="64"/>
      <c r="BX435" s="66"/>
      <c r="BY435" s="66"/>
      <c r="BZ435" s="64"/>
      <c r="CA435" s="64"/>
      <c r="CB435" s="60"/>
      <c r="CC435" s="60"/>
      <c r="CD435" s="64"/>
      <c r="CE435" s="64"/>
      <c r="CF435" s="69"/>
      <c r="CG435" s="64"/>
    </row>
    <row r="436" spans="1:85" ht="46.5" outlineLevel="1" x14ac:dyDescent="0.35">
      <c r="A436" s="84" t="s">
        <v>726</v>
      </c>
      <c r="B436" s="54" t="s">
        <v>735</v>
      </c>
      <c r="C436" s="55" t="s">
        <v>71</v>
      </c>
      <c r="D436" s="56" t="s">
        <v>736</v>
      </c>
      <c r="E436" s="57" t="s">
        <v>65</v>
      </c>
      <c r="F436" s="86">
        <f t="shared" si="102"/>
        <v>4555.10653</v>
      </c>
      <c r="G436" s="59">
        <f t="shared" si="89"/>
        <v>2744.3265000000001</v>
      </c>
      <c r="H436" s="60">
        <f t="shared" si="90"/>
        <v>1810.7800300000001</v>
      </c>
      <c r="I436" s="61">
        <v>1455.6817599999999</v>
      </c>
      <c r="J436" s="60">
        <v>594.57424000000003</v>
      </c>
      <c r="K436" s="69">
        <v>579.22793999999999</v>
      </c>
      <c r="L436" s="64">
        <v>236.58606</v>
      </c>
      <c r="M436" s="63"/>
      <c r="N436" s="64"/>
      <c r="O436" s="69"/>
      <c r="P436" s="64"/>
      <c r="Q436" s="59"/>
      <c r="R436" s="60"/>
      <c r="S436" s="64">
        <v>942.28200000000004</v>
      </c>
      <c r="T436" s="59"/>
      <c r="U436" s="60"/>
      <c r="V436" s="59"/>
      <c r="W436" s="60"/>
      <c r="X436" s="59">
        <v>709.41679999999997</v>
      </c>
      <c r="Y436" s="60">
        <v>37.337730000000001</v>
      </c>
      <c r="Z436" s="69"/>
      <c r="AA436" s="66"/>
      <c r="AB436" s="63"/>
      <c r="AC436" s="64"/>
      <c r="AD436" s="69"/>
      <c r="AE436" s="64"/>
      <c r="AF436" s="69"/>
      <c r="AG436" s="64"/>
      <c r="AH436" s="59"/>
      <c r="AI436" s="60"/>
      <c r="AJ436" s="64"/>
      <c r="AK436" s="64"/>
      <c r="AL436" s="59"/>
      <c r="AM436" s="60"/>
      <c r="AN436" s="59"/>
      <c r="AO436" s="60"/>
      <c r="AP436" s="59"/>
      <c r="AQ436" s="60"/>
      <c r="AR436" s="69"/>
      <c r="AS436" s="64"/>
      <c r="AT436" s="60"/>
      <c r="AU436" s="64"/>
      <c r="AV436" s="64"/>
      <c r="AW436" s="64"/>
      <c r="AX436" s="64"/>
      <c r="AY436" s="64"/>
      <c r="AZ436" s="64"/>
      <c r="BA436" s="64"/>
      <c r="BB436" s="64"/>
      <c r="BC436" s="69"/>
      <c r="BD436" s="60"/>
      <c r="BE436" s="59"/>
      <c r="BF436" s="60"/>
      <c r="BG436" s="60"/>
      <c r="BH436" s="69"/>
      <c r="BI436" s="64"/>
      <c r="BJ436" s="64"/>
      <c r="BK436" s="64"/>
      <c r="BL436" s="69"/>
      <c r="BM436" s="64"/>
      <c r="BN436" s="64"/>
      <c r="BO436" s="64"/>
      <c r="BP436" s="64"/>
      <c r="BQ436" s="64"/>
      <c r="BR436" s="64"/>
      <c r="BS436" s="69"/>
      <c r="BT436" s="64"/>
      <c r="BU436" s="70"/>
      <c r="BV436" s="66"/>
      <c r="BW436" s="64"/>
      <c r="BX436" s="66"/>
      <c r="BY436" s="66"/>
      <c r="BZ436" s="64"/>
      <c r="CA436" s="64"/>
      <c r="CB436" s="60"/>
      <c r="CC436" s="60"/>
      <c r="CD436" s="64"/>
      <c r="CE436" s="64"/>
      <c r="CF436" s="69"/>
      <c r="CG436" s="64"/>
    </row>
    <row r="437" spans="1:85" ht="46.5" outlineLevel="1" x14ac:dyDescent="0.35">
      <c r="A437" s="84" t="s">
        <v>726</v>
      </c>
      <c r="B437" s="54" t="s">
        <v>737</v>
      </c>
      <c r="C437" s="55" t="s">
        <v>71</v>
      </c>
      <c r="D437" s="56" t="s">
        <v>738</v>
      </c>
      <c r="E437" s="57" t="s">
        <v>65</v>
      </c>
      <c r="F437" s="86">
        <f t="shared" si="102"/>
        <v>178.73975999999999</v>
      </c>
      <c r="G437" s="59">
        <f t="shared" si="89"/>
        <v>58.888170000000002</v>
      </c>
      <c r="H437" s="60">
        <f t="shared" si="90"/>
        <v>119.85159</v>
      </c>
      <c r="I437" s="61"/>
      <c r="J437" s="60"/>
      <c r="K437" s="69">
        <v>58.888170000000002</v>
      </c>
      <c r="L437" s="64">
        <v>24.05292</v>
      </c>
      <c r="M437" s="63"/>
      <c r="N437" s="64"/>
      <c r="O437" s="69"/>
      <c r="P437" s="64"/>
      <c r="Q437" s="59"/>
      <c r="R437" s="60"/>
      <c r="S437" s="64">
        <v>95.798670000000001</v>
      </c>
      <c r="T437" s="59"/>
      <c r="U437" s="60"/>
      <c r="V437" s="59"/>
      <c r="W437" s="60"/>
      <c r="X437" s="59"/>
      <c r="Y437" s="60"/>
      <c r="Z437" s="69"/>
      <c r="AA437" s="66"/>
      <c r="AB437" s="63"/>
      <c r="AC437" s="64"/>
      <c r="AD437" s="69"/>
      <c r="AE437" s="64"/>
      <c r="AF437" s="69"/>
      <c r="AG437" s="64"/>
      <c r="AH437" s="59"/>
      <c r="AI437" s="60"/>
      <c r="AJ437" s="64"/>
      <c r="AK437" s="64"/>
      <c r="AL437" s="59"/>
      <c r="AM437" s="60"/>
      <c r="AN437" s="59"/>
      <c r="AO437" s="60"/>
      <c r="AP437" s="59"/>
      <c r="AQ437" s="60"/>
      <c r="AR437" s="69"/>
      <c r="AS437" s="64"/>
      <c r="AT437" s="60"/>
      <c r="AU437" s="64"/>
      <c r="AV437" s="64"/>
      <c r="AW437" s="64"/>
      <c r="AX437" s="64"/>
      <c r="AY437" s="64"/>
      <c r="AZ437" s="64"/>
      <c r="BA437" s="64"/>
      <c r="BB437" s="64"/>
      <c r="BC437" s="69"/>
      <c r="BD437" s="60"/>
      <c r="BE437" s="59"/>
      <c r="BF437" s="60"/>
      <c r="BG437" s="60"/>
      <c r="BH437" s="69"/>
      <c r="BI437" s="64"/>
      <c r="BJ437" s="64"/>
      <c r="BK437" s="64"/>
      <c r="BL437" s="69"/>
      <c r="BM437" s="64"/>
      <c r="BN437" s="64"/>
      <c r="BO437" s="64"/>
      <c r="BP437" s="64"/>
      <c r="BQ437" s="64"/>
      <c r="BR437" s="64"/>
      <c r="BS437" s="69"/>
      <c r="BT437" s="64"/>
      <c r="BU437" s="70"/>
      <c r="BV437" s="66"/>
      <c r="BW437" s="64"/>
      <c r="BX437" s="66"/>
      <c r="BY437" s="66"/>
      <c r="BZ437" s="64"/>
      <c r="CA437" s="64"/>
      <c r="CB437" s="60"/>
      <c r="CC437" s="60"/>
      <c r="CD437" s="64"/>
      <c r="CE437" s="64"/>
      <c r="CF437" s="69"/>
      <c r="CG437" s="64"/>
    </row>
    <row r="438" spans="1:85" ht="46.5" outlineLevel="1" x14ac:dyDescent="0.35">
      <c r="A438" s="84" t="s">
        <v>726</v>
      </c>
      <c r="B438" s="110" t="s">
        <v>739</v>
      </c>
      <c r="C438" s="55" t="s">
        <v>71</v>
      </c>
      <c r="D438" s="56">
        <v>245508461259</v>
      </c>
      <c r="E438" s="57" t="s">
        <v>65</v>
      </c>
      <c r="F438" s="86">
        <f t="shared" si="102"/>
        <v>646.46997999999996</v>
      </c>
      <c r="G438" s="59">
        <f t="shared" si="89"/>
        <v>0</v>
      </c>
      <c r="H438" s="60">
        <f t="shared" si="90"/>
        <v>646.46997999999996</v>
      </c>
      <c r="I438" s="61"/>
      <c r="J438" s="60"/>
      <c r="K438" s="69"/>
      <c r="L438" s="64"/>
      <c r="M438" s="63"/>
      <c r="N438" s="64"/>
      <c r="O438" s="69"/>
      <c r="P438" s="64"/>
      <c r="Q438" s="59"/>
      <c r="R438" s="60"/>
      <c r="S438" s="64"/>
      <c r="T438" s="59"/>
      <c r="U438" s="60"/>
      <c r="V438" s="59"/>
      <c r="W438" s="60"/>
      <c r="X438" s="59"/>
      <c r="Y438" s="60"/>
      <c r="Z438" s="69"/>
      <c r="AA438" s="66"/>
      <c r="AB438" s="63"/>
      <c r="AC438" s="64"/>
      <c r="AD438" s="69"/>
      <c r="AE438" s="64"/>
      <c r="AF438" s="69"/>
      <c r="AG438" s="64"/>
      <c r="AH438" s="59"/>
      <c r="AI438" s="60"/>
      <c r="AJ438" s="64">
        <v>100</v>
      </c>
      <c r="AK438" s="64"/>
      <c r="AL438" s="59"/>
      <c r="AM438" s="60"/>
      <c r="AN438" s="59"/>
      <c r="AO438" s="60"/>
      <c r="AP438" s="59"/>
      <c r="AQ438" s="60"/>
      <c r="AR438" s="69"/>
      <c r="AS438" s="64"/>
      <c r="AT438" s="60"/>
      <c r="AU438" s="64"/>
      <c r="AV438" s="64"/>
      <c r="AW438" s="64"/>
      <c r="AX438" s="64"/>
      <c r="AY438" s="64"/>
      <c r="AZ438" s="64"/>
      <c r="BA438" s="64"/>
      <c r="BB438" s="64"/>
      <c r="BC438" s="69"/>
      <c r="BD438" s="60"/>
      <c r="BE438" s="59"/>
      <c r="BF438" s="60"/>
      <c r="BG438" s="60"/>
      <c r="BH438" s="69"/>
      <c r="BI438" s="64"/>
      <c r="BJ438" s="64"/>
      <c r="BK438" s="64"/>
      <c r="BL438" s="69"/>
      <c r="BM438" s="64"/>
      <c r="BN438" s="64"/>
      <c r="BO438" s="64"/>
      <c r="BP438" s="64"/>
      <c r="BQ438" s="64"/>
      <c r="BR438" s="64"/>
      <c r="BS438" s="69"/>
      <c r="BT438" s="64"/>
      <c r="BU438" s="70"/>
      <c r="BV438" s="66"/>
      <c r="BW438" s="64"/>
      <c r="BX438" s="66"/>
      <c r="BY438" s="66"/>
      <c r="BZ438" s="64"/>
      <c r="CA438" s="64"/>
      <c r="CB438" s="60"/>
      <c r="CC438" s="60"/>
      <c r="CD438" s="64">
        <v>546.46997999999996</v>
      </c>
      <c r="CE438" s="64"/>
      <c r="CF438" s="69"/>
      <c r="CG438" s="64"/>
    </row>
    <row r="439" spans="1:85" ht="46.5" outlineLevel="1" x14ac:dyDescent="0.35">
      <c r="A439" s="84" t="s">
        <v>726</v>
      </c>
      <c r="B439" s="54" t="s">
        <v>740</v>
      </c>
      <c r="C439" s="136" t="s">
        <v>71</v>
      </c>
      <c r="D439" s="56" t="s">
        <v>741</v>
      </c>
      <c r="E439" s="57" t="s">
        <v>65</v>
      </c>
      <c r="F439" s="86">
        <f t="shared" si="102"/>
        <v>911.10122999999999</v>
      </c>
      <c r="G439" s="59">
        <f t="shared" si="89"/>
        <v>21.9041</v>
      </c>
      <c r="H439" s="60">
        <f t="shared" si="90"/>
        <v>889.19713000000002</v>
      </c>
      <c r="I439" s="61"/>
      <c r="J439" s="60"/>
      <c r="K439" s="69">
        <v>21.9041</v>
      </c>
      <c r="L439" s="64">
        <v>8.9467400000000001</v>
      </c>
      <c r="M439" s="63"/>
      <c r="N439" s="64"/>
      <c r="O439" s="69"/>
      <c r="P439" s="64"/>
      <c r="Q439" s="59"/>
      <c r="R439" s="60"/>
      <c r="S439" s="64">
        <v>132.50649999999999</v>
      </c>
      <c r="T439" s="59"/>
      <c r="U439" s="60"/>
      <c r="V439" s="59"/>
      <c r="W439" s="60"/>
      <c r="X439" s="59"/>
      <c r="Y439" s="60"/>
      <c r="Z439" s="69"/>
      <c r="AA439" s="66"/>
      <c r="AB439" s="63"/>
      <c r="AC439" s="64"/>
      <c r="AD439" s="69"/>
      <c r="AE439" s="64"/>
      <c r="AF439" s="69"/>
      <c r="AG439" s="64"/>
      <c r="AH439" s="59"/>
      <c r="AI439" s="60"/>
      <c r="AJ439" s="64">
        <v>311.71764999999999</v>
      </c>
      <c r="AK439" s="64"/>
      <c r="AL439" s="59"/>
      <c r="AM439" s="60"/>
      <c r="AN439" s="59"/>
      <c r="AO439" s="60"/>
      <c r="AP439" s="59"/>
      <c r="AQ439" s="60"/>
      <c r="AR439" s="69"/>
      <c r="AS439" s="64"/>
      <c r="AT439" s="60"/>
      <c r="AU439" s="64"/>
      <c r="AV439" s="64"/>
      <c r="AW439" s="64"/>
      <c r="AX439" s="64"/>
      <c r="AY439" s="64"/>
      <c r="AZ439" s="64"/>
      <c r="BA439" s="64"/>
      <c r="BB439" s="64"/>
      <c r="BC439" s="69"/>
      <c r="BD439" s="60"/>
      <c r="BE439" s="59"/>
      <c r="BF439" s="60"/>
      <c r="BG439" s="60"/>
      <c r="BH439" s="69"/>
      <c r="BI439" s="64"/>
      <c r="BJ439" s="64"/>
      <c r="BK439" s="64"/>
      <c r="BL439" s="69"/>
      <c r="BM439" s="64"/>
      <c r="BN439" s="64"/>
      <c r="BO439" s="64"/>
      <c r="BP439" s="64"/>
      <c r="BQ439" s="60">
        <v>162</v>
      </c>
      <c r="BR439" s="64"/>
      <c r="BS439" s="69"/>
      <c r="BT439" s="64"/>
      <c r="BU439" s="70"/>
      <c r="BV439" s="66"/>
      <c r="BW439" s="64"/>
      <c r="BX439" s="66"/>
      <c r="BY439" s="66"/>
      <c r="BZ439" s="64"/>
      <c r="CA439" s="64"/>
      <c r="CB439" s="60"/>
      <c r="CC439" s="60"/>
      <c r="CD439" s="64">
        <v>274.02623999999997</v>
      </c>
      <c r="CE439" s="64"/>
      <c r="CF439" s="69"/>
      <c r="CG439" s="64"/>
    </row>
    <row r="440" spans="1:85" ht="46.5" outlineLevel="1" x14ac:dyDescent="0.35">
      <c r="A440" s="84" t="s">
        <v>726</v>
      </c>
      <c r="B440" s="54" t="s">
        <v>742</v>
      </c>
      <c r="C440" s="55" t="s">
        <v>71</v>
      </c>
      <c r="D440" s="56" t="s">
        <v>743</v>
      </c>
      <c r="E440" s="57" t="s">
        <v>65</v>
      </c>
      <c r="F440" s="86">
        <f t="shared" si="102"/>
        <v>3553.7852399999997</v>
      </c>
      <c r="G440" s="59">
        <f t="shared" si="89"/>
        <v>511.93756999999999</v>
      </c>
      <c r="H440" s="60">
        <f t="shared" si="90"/>
        <v>3041.8476699999997</v>
      </c>
      <c r="I440" s="61">
        <v>95.179190000000006</v>
      </c>
      <c r="J440" s="60">
        <v>38.876010000000001</v>
      </c>
      <c r="K440" s="69">
        <v>157.67872</v>
      </c>
      <c r="L440" s="64">
        <v>64.403980000000004</v>
      </c>
      <c r="M440" s="63"/>
      <c r="N440" s="64"/>
      <c r="O440" s="69"/>
      <c r="P440" s="64"/>
      <c r="Q440" s="59"/>
      <c r="R440" s="60"/>
      <c r="S440" s="64">
        <v>256.51010000000002</v>
      </c>
      <c r="T440" s="59">
        <v>259.07965999999999</v>
      </c>
      <c r="U440" s="60">
        <v>2.6170100000000001</v>
      </c>
      <c r="V440" s="59"/>
      <c r="W440" s="60"/>
      <c r="X440" s="59"/>
      <c r="Y440" s="60"/>
      <c r="Z440" s="69"/>
      <c r="AA440" s="66"/>
      <c r="AB440" s="63"/>
      <c r="AC440" s="64"/>
      <c r="AD440" s="69"/>
      <c r="AE440" s="64"/>
      <c r="AF440" s="69"/>
      <c r="AG440" s="64"/>
      <c r="AH440" s="59"/>
      <c r="AI440" s="60"/>
      <c r="AJ440" s="64"/>
      <c r="AK440" s="64"/>
      <c r="AL440" s="59"/>
      <c r="AM440" s="60"/>
      <c r="AN440" s="59"/>
      <c r="AO440" s="60"/>
      <c r="AP440" s="59"/>
      <c r="AQ440" s="60"/>
      <c r="AR440" s="69"/>
      <c r="AS440" s="64"/>
      <c r="AT440" s="60"/>
      <c r="AU440" s="64"/>
      <c r="AV440" s="64"/>
      <c r="AW440" s="64"/>
      <c r="AX440" s="64"/>
      <c r="AY440" s="64"/>
      <c r="AZ440" s="64"/>
      <c r="BA440" s="64"/>
      <c r="BB440" s="64"/>
      <c r="BC440" s="69"/>
      <c r="BD440" s="60"/>
      <c r="BE440" s="59"/>
      <c r="BF440" s="60"/>
      <c r="BG440" s="60"/>
      <c r="BH440" s="69"/>
      <c r="BI440" s="64"/>
      <c r="BJ440" s="64"/>
      <c r="BK440" s="64"/>
      <c r="BL440" s="69"/>
      <c r="BM440" s="64"/>
      <c r="BN440" s="64"/>
      <c r="BO440" s="64"/>
      <c r="BP440" s="64"/>
      <c r="BQ440" s="60">
        <v>1757.9369999999999</v>
      </c>
      <c r="BR440" s="64"/>
      <c r="BS440" s="69"/>
      <c r="BT440" s="64"/>
      <c r="BU440" s="70"/>
      <c r="BV440" s="66"/>
      <c r="BW440" s="64"/>
      <c r="BX440" s="66"/>
      <c r="BY440" s="66"/>
      <c r="BZ440" s="64"/>
      <c r="CA440" s="64"/>
      <c r="CB440" s="60"/>
      <c r="CC440" s="60"/>
      <c r="CD440" s="64">
        <v>840.74117000000001</v>
      </c>
      <c r="CE440" s="64">
        <v>80.7624</v>
      </c>
      <c r="CF440" s="69"/>
      <c r="CG440" s="64"/>
    </row>
    <row r="441" spans="1:85" ht="46.5" outlineLevel="1" x14ac:dyDescent="0.35">
      <c r="A441" s="94" t="s">
        <v>744</v>
      </c>
      <c r="B441" s="54" t="s">
        <v>745</v>
      </c>
      <c r="C441" s="55" t="s">
        <v>71</v>
      </c>
      <c r="D441" s="56">
        <v>242500031241</v>
      </c>
      <c r="E441" s="57" t="s">
        <v>65</v>
      </c>
      <c r="F441" s="86">
        <f t="shared" si="102"/>
        <v>2704.4043499999998</v>
      </c>
      <c r="G441" s="59">
        <f t="shared" si="89"/>
        <v>568.92868999999996</v>
      </c>
      <c r="H441" s="60">
        <f t="shared" si="90"/>
        <v>2135.4756600000001</v>
      </c>
      <c r="I441" s="61"/>
      <c r="J441" s="60"/>
      <c r="K441" s="69">
        <v>160.89664999999999</v>
      </c>
      <c r="L441" s="64">
        <v>65.718350000000001</v>
      </c>
      <c r="M441" s="63"/>
      <c r="N441" s="64"/>
      <c r="O441" s="69"/>
      <c r="P441" s="64"/>
      <c r="Q441" s="59"/>
      <c r="R441" s="60"/>
      <c r="S441" s="64"/>
      <c r="T441" s="59"/>
      <c r="U441" s="60"/>
      <c r="V441" s="59"/>
      <c r="W441" s="60"/>
      <c r="X441" s="59"/>
      <c r="Y441" s="60"/>
      <c r="Z441" s="69"/>
      <c r="AA441" s="66"/>
      <c r="AB441" s="63"/>
      <c r="AC441" s="64"/>
      <c r="AD441" s="69"/>
      <c r="AE441" s="64"/>
      <c r="AF441" s="69"/>
      <c r="AG441" s="64"/>
      <c r="AH441" s="69">
        <v>408.03203999999999</v>
      </c>
      <c r="AI441" s="73">
        <v>166.66098000000002</v>
      </c>
      <c r="AJ441" s="64">
        <v>1903.0963300000001</v>
      </c>
      <c r="AK441" s="64"/>
      <c r="AL441" s="59"/>
      <c r="AM441" s="60"/>
      <c r="AN441" s="59"/>
      <c r="AO441" s="60"/>
      <c r="AP441" s="59"/>
      <c r="AQ441" s="60"/>
      <c r="AR441" s="69"/>
      <c r="AS441" s="64"/>
      <c r="AT441" s="60"/>
      <c r="AU441" s="64"/>
      <c r="AV441" s="64"/>
      <c r="AW441" s="64"/>
      <c r="AX441" s="64"/>
      <c r="AY441" s="64"/>
      <c r="AZ441" s="64"/>
      <c r="BA441" s="64"/>
      <c r="BB441" s="64"/>
      <c r="BC441" s="69"/>
      <c r="BD441" s="60"/>
      <c r="BE441" s="59"/>
      <c r="BF441" s="60"/>
      <c r="BG441" s="60"/>
      <c r="BH441" s="69"/>
      <c r="BI441" s="64"/>
      <c r="BJ441" s="64"/>
      <c r="BK441" s="64"/>
      <c r="BL441" s="69"/>
      <c r="BM441" s="64"/>
      <c r="BN441" s="64"/>
      <c r="BO441" s="64"/>
      <c r="BP441" s="64"/>
      <c r="BQ441" s="64"/>
      <c r="BR441" s="64"/>
      <c r="BS441" s="69"/>
      <c r="BT441" s="64"/>
      <c r="BU441" s="70"/>
      <c r="BV441" s="66"/>
      <c r="BW441" s="64"/>
      <c r="BX441" s="66"/>
      <c r="BY441" s="66"/>
      <c r="BZ441" s="64"/>
      <c r="CA441" s="64"/>
      <c r="CB441" s="60"/>
      <c r="CC441" s="60"/>
      <c r="CD441" s="64"/>
      <c r="CE441" s="64"/>
      <c r="CF441" s="69"/>
      <c r="CG441" s="64"/>
    </row>
    <row r="442" spans="1:85" ht="46.5" outlineLevel="1" x14ac:dyDescent="0.35">
      <c r="A442" s="84" t="s">
        <v>726</v>
      </c>
      <c r="B442" s="110" t="s">
        <v>731</v>
      </c>
      <c r="C442" s="55" t="s">
        <v>71</v>
      </c>
      <c r="D442" s="201" t="s">
        <v>732</v>
      </c>
      <c r="E442" s="57" t="s">
        <v>65</v>
      </c>
      <c r="F442" s="86">
        <f t="shared" si="102"/>
        <v>11922.74</v>
      </c>
      <c r="G442" s="59">
        <f t="shared" si="89"/>
        <v>806.85</v>
      </c>
      <c r="H442" s="60">
        <f t="shared" si="90"/>
        <v>11115.89</v>
      </c>
      <c r="I442" s="61"/>
      <c r="J442" s="60"/>
      <c r="K442" s="69"/>
      <c r="L442" s="64"/>
      <c r="M442" s="63"/>
      <c r="N442" s="64"/>
      <c r="O442" s="69"/>
      <c r="P442" s="64"/>
      <c r="Q442" s="59"/>
      <c r="R442" s="60"/>
      <c r="S442" s="64"/>
      <c r="T442" s="59"/>
      <c r="U442" s="60"/>
      <c r="V442" s="59">
        <v>806.85</v>
      </c>
      <c r="W442" s="60">
        <v>8.15</v>
      </c>
      <c r="X442" s="59"/>
      <c r="Y442" s="60"/>
      <c r="Z442" s="69"/>
      <c r="AA442" s="66"/>
      <c r="AB442" s="63"/>
      <c r="AC442" s="64"/>
      <c r="AD442" s="69"/>
      <c r="AE442" s="64"/>
      <c r="AF442" s="69"/>
      <c r="AG442" s="64"/>
      <c r="AH442" s="59"/>
      <c r="AI442" s="60"/>
      <c r="AJ442" s="64"/>
      <c r="AK442" s="64"/>
      <c r="AL442" s="59"/>
      <c r="AM442" s="60"/>
      <c r="AN442" s="59"/>
      <c r="AO442" s="60"/>
      <c r="AP442" s="59"/>
      <c r="AQ442" s="60"/>
      <c r="AR442" s="69"/>
      <c r="AS442" s="64"/>
      <c r="AT442" s="60"/>
      <c r="AU442" s="64"/>
      <c r="AV442" s="64"/>
      <c r="AW442" s="64"/>
      <c r="AX442" s="64"/>
      <c r="AY442" s="64"/>
      <c r="AZ442" s="64"/>
      <c r="BA442" s="64"/>
      <c r="BB442" s="64"/>
      <c r="BC442" s="69"/>
      <c r="BD442" s="60"/>
      <c r="BE442" s="59"/>
      <c r="BF442" s="60"/>
      <c r="BG442" s="60"/>
      <c r="BH442" s="69"/>
      <c r="BI442" s="64"/>
      <c r="BJ442" s="64"/>
      <c r="BK442" s="64"/>
      <c r="BL442" s="69"/>
      <c r="BM442" s="64"/>
      <c r="BN442" s="64"/>
      <c r="BO442" s="64"/>
      <c r="BP442" s="64"/>
      <c r="BQ442" s="64">
        <v>11107.74</v>
      </c>
      <c r="BR442" s="64"/>
      <c r="BS442" s="69"/>
      <c r="BT442" s="64"/>
      <c r="BU442" s="70"/>
      <c r="BV442" s="66"/>
      <c r="BW442" s="64"/>
      <c r="BX442" s="66"/>
      <c r="BY442" s="66"/>
      <c r="BZ442" s="64"/>
      <c r="CA442" s="64"/>
      <c r="CB442" s="60"/>
      <c r="CC442" s="60"/>
      <c r="CD442" s="64"/>
      <c r="CE442" s="64"/>
      <c r="CF442" s="69"/>
      <c r="CG442" s="64"/>
    </row>
    <row r="443" spans="1:85" ht="46.5" outlineLevel="1" x14ac:dyDescent="0.35">
      <c r="A443" s="84" t="s">
        <v>726</v>
      </c>
      <c r="B443" s="54" t="s">
        <v>746</v>
      </c>
      <c r="C443" s="55" t="s">
        <v>71</v>
      </c>
      <c r="D443" s="56">
        <v>245508785292</v>
      </c>
      <c r="E443" s="57" t="s">
        <v>65</v>
      </c>
      <c r="F443" s="86">
        <f t="shared" si="102"/>
        <v>2182.5762</v>
      </c>
      <c r="G443" s="59">
        <f t="shared" si="89"/>
        <v>774.94853000000001</v>
      </c>
      <c r="H443" s="60">
        <f t="shared" si="90"/>
        <v>1407.6276699999999</v>
      </c>
      <c r="I443" s="61">
        <v>44.790210000000002</v>
      </c>
      <c r="J443" s="60">
        <v>18.294589999999999</v>
      </c>
      <c r="K443" s="69">
        <v>193.07597999999999</v>
      </c>
      <c r="L443" s="64">
        <v>78.862020000000001</v>
      </c>
      <c r="M443" s="63"/>
      <c r="N443" s="64"/>
      <c r="O443" s="69"/>
      <c r="P443" s="64"/>
      <c r="Q443" s="59"/>
      <c r="R443" s="60"/>
      <c r="S443" s="64">
        <v>220.59</v>
      </c>
      <c r="T443" s="59">
        <v>537.08234000000004</v>
      </c>
      <c r="U443" s="60">
        <v>5.42516</v>
      </c>
      <c r="V443" s="59"/>
      <c r="W443" s="60"/>
      <c r="X443" s="59"/>
      <c r="Y443" s="60"/>
      <c r="Z443" s="69"/>
      <c r="AA443" s="66"/>
      <c r="AB443" s="63"/>
      <c r="AC443" s="64"/>
      <c r="AD443" s="69"/>
      <c r="AE443" s="64"/>
      <c r="AF443" s="69"/>
      <c r="AG443" s="64"/>
      <c r="AH443" s="59"/>
      <c r="AI443" s="60"/>
      <c r="AJ443" s="64"/>
      <c r="AK443" s="64"/>
      <c r="AL443" s="59"/>
      <c r="AM443" s="60"/>
      <c r="AN443" s="59"/>
      <c r="AO443" s="60"/>
      <c r="AP443" s="59"/>
      <c r="AQ443" s="60"/>
      <c r="AR443" s="69"/>
      <c r="AS443" s="64"/>
      <c r="AT443" s="60"/>
      <c r="AU443" s="64"/>
      <c r="AV443" s="64"/>
      <c r="AW443" s="64"/>
      <c r="AX443" s="64"/>
      <c r="AY443" s="64"/>
      <c r="AZ443" s="64"/>
      <c r="BA443" s="64"/>
      <c r="BB443" s="64"/>
      <c r="BC443" s="69"/>
      <c r="BD443" s="60"/>
      <c r="BE443" s="59"/>
      <c r="BF443" s="60"/>
      <c r="BG443" s="60"/>
      <c r="BH443" s="69"/>
      <c r="BI443" s="64"/>
      <c r="BJ443" s="64"/>
      <c r="BK443" s="64"/>
      <c r="BL443" s="69"/>
      <c r="BM443" s="64"/>
      <c r="BN443" s="64"/>
      <c r="BO443" s="64"/>
      <c r="BP443" s="64"/>
      <c r="BQ443" s="60">
        <v>1084.4558999999999</v>
      </c>
      <c r="BR443" s="64"/>
      <c r="BS443" s="69"/>
      <c r="BT443" s="64"/>
      <c r="BU443" s="70"/>
      <c r="BV443" s="66"/>
      <c r="BW443" s="64"/>
      <c r="BX443" s="66"/>
      <c r="BY443" s="66"/>
      <c r="BZ443" s="64"/>
      <c r="CA443" s="64"/>
      <c r="CB443" s="60"/>
      <c r="CC443" s="60"/>
      <c r="CD443" s="64"/>
      <c r="CE443" s="64"/>
      <c r="CF443" s="69"/>
      <c r="CG443" s="64"/>
    </row>
    <row r="444" spans="1:85" ht="46.5" outlineLevel="1" x14ac:dyDescent="0.35">
      <c r="A444" s="92" t="s">
        <v>726</v>
      </c>
      <c r="B444" s="54" t="s">
        <v>747</v>
      </c>
      <c r="C444" s="55" t="s">
        <v>71</v>
      </c>
      <c r="D444" s="56" t="s">
        <v>748</v>
      </c>
      <c r="E444" s="57" t="s">
        <v>65</v>
      </c>
      <c r="F444" s="86">
        <f t="shared" si="102"/>
        <v>307.66679999999997</v>
      </c>
      <c r="G444" s="59">
        <f t="shared" si="89"/>
        <v>101.36489</v>
      </c>
      <c r="H444" s="60">
        <f t="shared" si="90"/>
        <v>206.30190999999999</v>
      </c>
      <c r="I444" s="61"/>
      <c r="J444" s="60"/>
      <c r="K444" s="69">
        <v>101.36489</v>
      </c>
      <c r="L444" s="64">
        <v>41.402560000000001</v>
      </c>
      <c r="M444" s="63"/>
      <c r="N444" s="64"/>
      <c r="O444" s="69"/>
      <c r="P444" s="64"/>
      <c r="Q444" s="59"/>
      <c r="R444" s="60"/>
      <c r="S444" s="64">
        <v>164.89935</v>
      </c>
      <c r="T444" s="59"/>
      <c r="U444" s="60"/>
      <c r="V444" s="59"/>
      <c r="W444" s="60"/>
      <c r="X444" s="59"/>
      <c r="Y444" s="60"/>
      <c r="Z444" s="69"/>
      <c r="AA444" s="66"/>
      <c r="AB444" s="63"/>
      <c r="AC444" s="64"/>
      <c r="AD444" s="69"/>
      <c r="AE444" s="64"/>
      <c r="AF444" s="69"/>
      <c r="AG444" s="64"/>
      <c r="AH444" s="59"/>
      <c r="AI444" s="60"/>
      <c r="AJ444" s="64"/>
      <c r="AK444" s="64"/>
      <c r="AL444" s="59"/>
      <c r="AM444" s="60"/>
      <c r="AN444" s="59"/>
      <c r="AO444" s="60"/>
      <c r="AP444" s="59"/>
      <c r="AQ444" s="60"/>
      <c r="AR444" s="69"/>
      <c r="AS444" s="64"/>
      <c r="AT444" s="60"/>
      <c r="AU444" s="64"/>
      <c r="AV444" s="64"/>
      <c r="AW444" s="64"/>
      <c r="AX444" s="64"/>
      <c r="AY444" s="64"/>
      <c r="AZ444" s="64"/>
      <c r="BA444" s="64"/>
      <c r="BB444" s="64"/>
      <c r="BC444" s="69"/>
      <c r="BD444" s="60"/>
      <c r="BE444" s="59"/>
      <c r="BF444" s="60"/>
      <c r="BG444" s="60"/>
      <c r="BH444" s="69"/>
      <c r="BI444" s="64"/>
      <c r="BJ444" s="64"/>
      <c r="BK444" s="64"/>
      <c r="BL444" s="69"/>
      <c r="BM444" s="64"/>
      <c r="BN444" s="64"/>
      <c r="BO444" s="64"/>
      <c r="BP444" s="64"/>
      <c r="BQ444" s="64"/>
      <c r="BR444" s="64"/>
      <c r="BS444" s="69"/>
      <c r="BT444" s="64"/>
      <c r="BU444" s="70"/>
      <c r="BV444" s="66"/>
      <c r="BW444" s="64"/>
      <c r="BX444" s="66"/>
      <c r="BY444" s="66"/>
      <c r="BZ444" s="64"/>
      <c r="CA444" s="64"/>
      <c r="CB444" s="60"/>
      <c r="CC444" s="60"/>
      <c r="CD444" s="64"/>
      <c r="CE444" s="64"/>
      <c r="CF444" s="69"/>
      <c r="CG444" s="64"/>
    </row>
    <row r="445" spans="1:85" ht="46.5" outlineLevel="1" x14ac:dyDescent="0.35">
      <c r="A445" s="92" t="s">
        <v>726</v>
      </c>
      <c r="B445" s="54" t="s">
        <v>749</v>
      </c>
      <c r="C445" s="55" t="s">
        <v>71</v>
      </c>
      <c r="D445" s="56" t="s">
        <v>750</v>
      </c>
      <c r="E445" s="57" t="s">
        <v>65</v>
      </c>
      <c r="F445" s="86">
        <f t="shared" si="102"/>
        <v>630.70280000000002</v>
      </c>
      <c r="G445" s="59">
        <f t="shared" si="89"/>
        <v>237.80097000000001</v>
      </c>
      <c r="H445" s="60">
        <f t="shared" si="90"/>
        <v>392.90182999999996</v>
      </c>
      <c r="I445" s="61">
        <v>55.987760000000002</v>
      </c>
      <c r="J445" s="60">
        <v>22.86824</v>
      </c>
      <c r="K445" s="69">
        <v>181.81321</v>
      </c>
      <c r="L445" s="64">
        <v>74.261740000000003</v>
      </c>
      <c r="M445" s="63"/>
      <c r="N445" s="64"/>
      <c r="O445" s="69"/>
      <c r="P445" s="64"/>
      <c r="Q445" s="59"/>
      <c r="R445" s="60"/>
      <c r="S445" s="64">
        <v>295.77184999999997</v>
      </c>
      <c r="T445" s="59"/>
      <c r="U445" s="60"/>
      <c r="V445" s="59"/>
      <c r="W445" s="60"/>
      <c r="X445" s="59"/>
      <c r="Y445" s="60"/>
      <c r="Z445" s="69"/>
      <c r="AA445" s="66"/>
      <c r="AB445" s="63"/>
      <c r="AC445" s="64"/>
      <c r="AD445" s="69"/>
      <c r="AE445" s="64"/>
      <c r="AF445" s="69"/>
      <c r="AG445" s="64"/>
      <c r="AH445" s="59"/>
      <c r="AI445" s="60"/>
      <c r="AJ445" s="64"/>
      <c r="AK445" s="64"/>
      <c r="AL445" s="59"/>
      <c r="AM445" s="60"/>
      <c r="AN445" s="59"/>
      <c r="AO445" s="60"/>
      <c r="AP445" s="59"/>
      <c r="AQ445" s="60"/>
      <c r="AR445" s="69"/>
      <c r="AS445" s="64"/>
      <c r="AT445" s="60"/>
      <c r="AU445" s="64"/>
      <c r="AV445" s="64"/>
      <c r="AW445" s="64"/>
      <c r="AX445" s="64"/>
      <c r="AY445" s="64"/>
      <c r="AZ445" s="64"/>
      <c r="BA445" s="64"/>
      <c r="BB445" s="64"/>
      <c r="BC445" s="69"/>
      <c r="BD445" s="60"/>
      <c r="BE445" s="59"/>
      <c r="BF445" s="60"/>
      <c r="BG445" s="60"/>
      <c r="BH445" s="69"/>
      <c r="BI445" s="64"/>
      <c r="BJ445" s="64"/>
      <c r="BK445" s="64"/>
      <c r="BL445" s="69"/>
      <c r="BM445" s="64"/>
      <c r="BN445" s="64"/>
      <c r="BO445" s="64"/>
      <c r="BP445" s="64"/>
      <c r="BQ445" s="64"/>
      <c r="BR445" s="64"/>
      <c r="BS445" s="69"/>
      <c r="BT445" s="64"/>
      <c r="BU445" s="70"/>
      <c r="BV445" s="66"/>
      <c r="BW445" s="64"/>
      <c r="BX445" s="66"/>
      <c r="BY445" s="66"/>
      <c r="BZ445" s="64"/>
      <c r="CA445" s="64"/>
      <c r="CB445" s="60"/>
      <c r="CC445" s="60"/>
      <c r="CD445" s="64"/>
      <c r="CE445" s="64"/>
      <c r="CF445" s="69"/>
      <c r="CG445" s="64"/>
    </row>
    <row r="446" spans="1:85" ht="46.5" outlineLevel="1" x14ac:dyDescent="0.35">
      <c r="A446" s="92" t="s">
        <v>726</v>
      </c>
      <c r="B446" s="54" t="s">
        <v>751</v>
      </c>
      <c r="C446" s="55" t="s">
        <v>71</v>
      </c>
      <c r="D446" s="56" t="s">
        <v>752</v>
      </c>
      <c r="E446" s="57" t="s">
        <v>65</v>
      </c>
      <c r="F446" s="86">
        <f t="shared" si="102"/>
        <v>11739.722239999999</v>
      </c>
      <c r="G446" s="59">
        <f t="shared" si="89"/>
        <v>3575.6636799999997</v>
      </c>
      <c r="H446" s="60">
        <f t="shared" si="90"/>
        <v>8164.0585600000004</v>
      </c>
      <c r="I446" s="61">
        <v>89.580420000000004</v>
      </c>
      <c r="J446" s="60">
        <v>36.589179999999999</v>
      </c>
      <c r="K446" s="69">
        <v>473.03615000000002</v>
      </c>
      <c r="L446" s="64">
        <v>193.21195</v>
      </c>
      <c r="M446" s="63"/>
      <c r="N446" s="64"/>
      <c r="O446" s="69"/>
      <c r="P446" s="64"/>
      <c r="Q446" s="59"/>
      <c r="R446" s="60"/>
      <c r="S446" s="64">
        <v>769.53030000000001</v>
      </c>
      <c r="T446" s="59">
        <v>1680.1505199999999</v>
      </c>
      <c r="U446" s="60">
        <v>16.97148</v>
      </c>
      <c r="V446" s="59">
        <v>1051.47504</v>
      </c>
      <c r="W446" s="60">
        <v>10.62096</v>
      </c>
      <c r="X446" s="59">
        <v>281.42155000000002</v>
      </c>
      <c r="Y446" s="60">
        <v>14.81165</v>
      </c>
      <c r="Z446" s="69"/>
      <c r="AA446" s="66"/>
      <c r="AB446" s="63"/>
      <c r="AC446" s="64"/>
      <c r="AD446" s="69"/>
      <c r="AE446" s="64"/>
      <c r="AF446" s="69"/>
      <c r="AG446" s="64"/>
      <c r="AH446" s="59"/>
      <c r="AI446" s="60"/>
      <c r="AJ446" s="64"/>
      <c r="AK446" s="64"/>
      <c r="AL446" s="59"/>
      <c r="AM446" s="60"/>
      <c r="AN446" s="59"/>
      <c r="AO446" s="60"/>
      <c r="AP446" s="59"/>
      <c r="AQ446" s="60"/>
      <c r="AR446" s="69"/>
      <c r="AS446" s="64"/>
      <c r="AT446" s="60"/>
      <c r="AU446" s="64"/>
      <c r="AV446" s="64"/>
      <c r="AW446" s="64"/>
      <c r="AX446" s="64"/>
      <c r="AY446" s="64"/>
      <c r="AZ446" s="64"/>
      <c r="BA446" s="64"/>
      <c r="BB446" s="64"/>
      <c r="BC446" s="69"/>
      <c r="BD446" s="60"/>
      <c r="BE446" s="59"/>
      <c r="BF446" s="60"/>
      <c r="BG446" s="60"/>
      <c r="BH446" s="69"/>
      <c r="BI446" s="64"/>
      <c r="BJ446" s="64"/>
      <c r="BK446" s="64"/>
      <c r="BL446" s="69"/>
      <c r="BM446" s="64"/>
      <c r="BN446" s="64"/>
      <c r="BO446" s="64"/>
      <c r="BP446" s="64"/>
      <c r="BQ446" s="60">
        <v>6306.83158</v>
      </c>
      <c r="BR446" s="64"/>
      <c r="BS446" s="69"/>
      <c r="BT446" s="64"/>
      <c r="BU446" s="70"/>
      <c r="BV446" s="66"/>
      <c r="BW446" s="64"/>
      <c r="BX446" s="66"/>
      <c r="BY446" s="66"/>
      <c r="BZ446" s="64"/>
      <c r="CA446" s="64"/>
      <c r="CB446" s="60"/>
      <c r="CC446" s="60"/>
      <c r="CD446" s="64">
        <v>815.49145999999996</v>
      </c>
      <c r="CE446" s="64"/>
      <c r="CF446" s="69"/>
      <c r="CG446" s="64"/>
    </row>
    <row r="447" spans="1:85" ht="46.5" outlineLevel="1" x14ac:dyDescent="0.35">
      <c r="A447" s="84" t="s">
        <v>726</v>
      </c>
      <c r="B447" s="54" t="s">
        <v>753</v>
      </c>
      <c r="C447" s="55" t="s">
        <v>71</v>
      </c>
      <c r="D447" s="137" t="s">
        <v>754</v>
      </c>
      <c r="E447" s="57" t="s">
        <v>65</v>
      </c>
      <c r="F447" s="86">
        <f t="shared" si="102"/>
        <v>458.51787000000002</v>
      </c>
      <c r="G447" s="59">
        <f t="shared" si="89"/>
        <v>0</v>
      </c>
      <c r="H447" s="60">
        <f t="shared" si="90"/>
        <v>458.51787000000002</v>
      </c>
      <c r="I447" s="61"/>
      <c r="J447" s="60"/>
      <c r="K447" s="69"/>
      <c r="L447" s="64"/>
      <c r="M447" s="63"/>
      <c r="N447" s="64"/>
      <c r="O447" s="69"/>
      <c r="P447" s="64"/>
      <c r="Q447" s="59"/>
      <c r="R447" s="60"/>
      <c r="S447" s="64"/>
      <c r="T447" s="59"/>
      <c r="U447" s="60"/>
      <c r="V447" s="59"/>
      <c r="W447" s="60"/>
      <c r="X447" s="59"/>
      <c r="Y447" s="60"/>
      <c r="Z447" s="69"/>
      <c r="AA447" s="66"/>
      <c r="AB447" s="63"/>
      <c r="AC447" s="64"/>
      <c r="AD447" s="69"/>
      <c r="AE447" s="64"/>
      <c r="AF447" s="69"/>
      <c r="AG447" s="64"/>
      <c r="AH447" s="59"/>
      <c r="AI447" s="60"/>
      <c r="AJ447" s="64">
        <v>458.51787000000002</v>
      </c>
      <c r="AK447" s="64"/>
      <c r="AL447" s="59"/>
      <c r="AM447" s="60"/>
      <c r="AN447" s="59"/>
      <c r="AO447" s="60"/>
      <c r="AP447" s="59"/>
      <c r="AQ447" s="60"/>
      <c r="AR447" s="69"/>
      <c r="AS447" s="64"/>
      <c r="AT447" s="60"/>
      <c r="AU447" s="64"/>
      <c r="AV447" s="64"/>
      <c r="AW447" s="64"/>
      <c r="AX447" s="64"/>
      <c r="AY447" s="64"/>
      <c r="AZ447" s="64"/>
      <c r="BA447" s="64"/>
      <c r="BB447" s="64"/>
      <c r="BC447" s="69"/>
      <c r="BD447" s="60"/>
      <c r="BE447" s="59"/>
      <c r="BF447" s="60"/>
      <c r="BG447" s="60"/>
      <c r="BH447" s="69"/>
      <c r="BI447" s="64"/>
      <c r="BJ447" s="64"/>
      <c r="BK447" s="64"/>
      <c r="BL447" s="69"/>
      <c r="BM447" s="64"/>
      <c r="BN447" s="64"/>
      <c r="BO447" s="64"/>
      <c r="BP447" s="64"/>
      <c r="BQ447" s="64"/>
      <c r="BR447" s="64"/>
      <c r="BS447" s="69"/>
      <c r="BT447" s="64"/>
      <c r="BU447" s="70"/>
      <c r="BV447" s="66"/>
      <c r="BW447" s="64"/>
      <c r="BX447" s="66"/>
      <c r="BY447" s="66"/>
      <c r="BZ447" s="64"/>
      <c r="CA447" s="64"/>
      <c r="CB447" s="60"/>
      <c r="CC447" s="60"/>
      <c r="CD447" s="64"/>
      <c r="CE447" s="64"/>
      <c r="CF447" s="69"/>
      <c r="CG447" s="64"/>
    </row>
    <row r="448" spans="1:85" outlineLevel="1" x14ac:dyDescent="0.35">
      <c r="A448" s="84" t="s">
        <v>726</v>
      </c>
      <c r="B448" s="88" t="s">
        <v>788</v>
      </c>
      <c r="C448" s="55" t="s">
        <v>130</v>
      </c>
      <c r="D448" s="56">
        <v>245503051019</v>
      </c>
      <c r="E448" s="57" t="s">
        <v>65</v>
      </c>
      <c r="F448" s="86">
        <f t="shared" si="102"/>
        <v>2000</v>
      </c>
      <c r="G448" s="59">
        <f t="shared" si="89"/>
        <v>0</v>
      </c>
      <c r="H448" s="60">
        <f t="shared" si="90"/>
        <v>2000</v>
      </c>
      <c r="I448" s="61"/>
      <c r="J448" s="60"/>
      <c r="K448" s="69"/>
      <c r="L448" s="64"/>
      <c r="M448" s="63"/>
      <c r="N448" s="64"/>
      <c r="O448" s="69"/>
      <c r="P448" s="64"/>
      <c r="Q448" s="59"/>
      <c r="R448" s="60"/>
      <c r="S448" s="64"/>
      <c r="T448" s="59"/>
      <c r="U448" s="60"/>
      <c r="V448" s="59"/>
      <c r="W448" s="60"/>
      <c r="X448" s="59"/>
      <c r="Y448" s="60"/>
      <c r="Z448" s="69"/>
      <c r="AA448" s="66"/>
      <c r="AB448" s="63"/>
      <c r="AC448" s="64"/>
      <c r="AD448" s="69"/>
      <c r="AE448" s="64"/>
      <c r="AF448" s="69"/>
      <c r="AG448" s="64"/>
      <c r="AH448" s="59"/>
      <c r="AI448" s="60"/>
      <c r="AJ448" s="64"/>
      <c r="AK448" s="64"/>
      <c r="AL448" s="59"/>
      <c r="AM448" s="60"/>
      <c r="AN448" s="59"/>
      <c r="AO448" s="60"/>
      <c r="AP448" s="59"/>
      <c r="AQ448" s="60"/>
      <c r="AR448" s="69"/>
      <c r="AS448" s="64"/>
      <c r="AT448" s="60"/>
      <c r="AU448" s="64"/>
      <c r="AV448" s="64"/>
      <c r="AW448" s="64"/>
      <c r="AX448" s="64"/>
      <c r="AY448" s="64"/>
      <c r="AZ448" s="64">
        <v>2000</v>
      </c>
      <c r="BA448" s="64"/>
      <c r="BB448" s="64"/>
      <c r="BC448" s="69"/>
      <c r="BD448" s="60"/>
      <c r="BE448" s="59"/>
      <c r="BF448" s="60"/>
      <c r="BG448" s="60"/>
      <c r="BH448" s="69"/>
      <c r="BI448" s="64"/>
      <c r="BJ448" s="64"/>
      <c r="BK448" s="64"/>
      <c r="BL448" s="69"/>
      <c r="BM448" s="64"/>
      <c r="BN448" s="64"/>
      <c r="BO448" s="64"/>
      <c r="BP448" s="64"/>
      <c r="BQ448" s="64"/>
      <c r="BR448" s="64"/>
      <c r="BS448" s="69"/>
      <c r="BT448" s="64"/>
      <c r="BU448" s="70"/>
      <c r="BV448" s="66"/>
      <c r="BW448" s="64"/>
      <c r="BX448" s="66"/>
      <c r="BY448" s="66"/>
      <c r="BZ448" s="64"/>
      <c r="CA448" s="64"/>
      <c r="CB448" s="60"/>
      <c r="CC448" s="60"/>
      <c r="CD448" s="64"/>
      <c r="CE448" s="64"/>
      <c r="CF448" s="69"/>
      <c r="CG448" s="64"/>
    </row>
    <row r="449" spans="1:85" ht="46.5" outlineLevel="1" x14ac:dyDescent="0.35">
      <c r="A449" s="84" t="s">
        <v>726</v>
      </c>
      <c r="B449" s="88" t="s">
        <v>789</v>
      </c>
      <c r="C449" s="55" t="s">
        <v>130</v>
      </c>
      <c r="D449" s="56">
        <v>245508476400</v>
      </c>
      <c r="E449" s="57" t="s">
        <v>65</v>
      </c>
      <c r="F449" s="86">
        <f t="shared" si="102"/>
        <v>1950</v>
      </c>
      <c r="G449" s="59">
        <f t="shared" si="89"/>
        <v>0</v>
      </c>
      <c r="H449" s="60">
        <f t="shared" si="90"/>
        <v>1950</v>
      </c>
      <c r="I449" s="61"/>
      <c r="J449" s="60"/>
      <c r="K449" s="69"/>
      <c r="L449" s="64"/>
      <c r="M449" s="63"/>
      <c r="N449" s="64"/>
      <c r="O449" s="69"/>
      <c r="P449" s="64"/>
      <c r="Q449" s="59"/>
      <c r="R449" s="60"/>
      <c r="S449" s="64"/>
      <c r="T449" s="59"/>
      <c r="U449" s="60"/>
      <c r="V449" s="59"/>
      <c r="W449" s="60"/>
      <c r="X449" s="59"/>
      <c r="Y449" s="60"/>
      <c r="Z449" s="69"/>
      <c r="AA449" s="66"/>
      <c r="AB449" s="63"/>
      <c r="AC449" s="64"/>
      <c r="AD449" s="69"/>
      <c r="AE449" s="64"/>
      <c r="AF449" s="69"/>
      <c r="AG449" s="64"/>
      <c r="AH449" s="59"/>
      <c r="AI449" s="60"/>
      <c r="AJ449" s="64"/>
      <c r="AK449" s="64"/>
      <c r="AL449" s="59"/>
      <c r="AM449" s="60"/>
      <c r="AN449" s="59"/>
      <c r="AO449" s="60"/>
      <c r="AP449" s="59"/>
      <c r="AQ449" s="60"/>
      <c r="AR449" s="69"/>
      <c r="AS449" s="64"/>
      <c r="AT449" s="60"/>
      <c r="AU449" s="64"/>
      <c r="AV449" s="64"/>
      <c r="AW449" s="64"/>
      <c r="AX449" s="64"/>
      <c r="AY449" s="64"/>
      <c r="AZ449" s="64">
        <v>1950</v>
      </c>
      <c r="BA449" s="64"/>
      <c r="BB449" s="64"/>
      <c r="BC449" s="69"/>
      <c r="BD449" s="60"/>
      <c r="BE449" s="59"/>
      <c r="BF449" s="60"/>
      <c r="BG449" s="60"/>
      <c r="BH449" s="69"/>
      <c r="BI449" s="64"/>
      <c r="BJ449" s="64"/>
      <c r="BK449" s="64"/>
      <c r="BL449" s="69"/>
      <c r="BM449" s="64"/>
      <c r="BN449" s="64"/>
      <c r="BO449" s="64"/>
      <c r="BP449" s="64"/>
      <c r="BQ449" s="64"/>
      <c r="BR449" s="64"/>
      <c r="BS449" s="69"/>
      <c r="BT449" s="64"/>
      <c r="BU449" s="70"/>
      <c r="BV449" s="66"/>
      <c r="BW449" s="64"/>
      <c r="BX449" s="66"/>
      <c r="BY449" s="66"/>
      <c r="BZ449" s="64"/>
      <c r="CA449" s="64"/>
      <c r="CB449" s="60"/>
      <c r="CC449" s="60"/>
      <c r="CD449" s="64"/>
      <c r="CE449" s="64"/>
      <c r="CF449" s="69"/>
      <c r="CG449" s="64"/>
    </row>
    <row r="450" spans="1:85" ht="46.5" outlineLevel="1" x14ac:dyDescent="0.35">
      <c r="A450" s="84" t="s">
        <v>726</v>
      </c>
      <c r="B450" s="88" t="s">
        <v>790</v>
      </c>
      <c r="C450" s="55" t="s">
        <v>130</v>
      </c>
      <c r="D450" s="56">
        <v>246006954742</v>
      </c>
      <c r="E450" s="57" t="s">
        <v>65</v>
      </c>
      <c r="F450" s="86">
        <f t="shared" si="102"/>
        <v>2000</v>
      </c>
      <c r="G450" s="59">
        <f t="shared" si="89"/>
        <v>0</v>
      </c>
      <c r="H450" s="60">
        <f t="shared" si="90"/>
        <v>2000</v>
      </c>
      <c r="I450" s="61"/>
      <c r="J450" s="60"/>
      <c r="K450" s="69"/>
      <c r="L450" s="64"/>
      <c r="M450" s="63"/>
      <c r="N450" s="64"/>
      <c r="O450" s="69"/>
      <c r="P450" s="64"/>
      <c r="Q450" s="59"/>
      <c r="R450" s="60"/>
      <c r="S450" s="64"/>
      <c r="T450" s="59"/>
      <c r="U450" s="60"/>
      <c r="V450" s="59"/>
      <c r="W450" s="60"/>
      <c r="X450" s="59"/>
      <c r="Y450" s="60"/>
      <c r="Z450" s="69"/>
      <c r="AA450" s="66"/>
      <c r="AB450" s="63"/>
      <c r="AC450" s="64"/>
      <c r="AD450" s="69"/>
      <c r="AE450" s="64"/>
      <c r="AF450" s="69"/>
      <c r="AG450" s="64"/>
      <c r="AH450" s="59"/>
      <c r="AI450" s="60"/>
      <c r="AJ450" s="64"/>
      <c r="AK450" s="64"/>
      <c r="AL450" s="59"/>
      <c r="AM450" s="60"/>
      <c r="AN450" s="59"/>
      <c r="AO450" s="60"/>
      <c r="AP450" s="59"/>
      <c r="AQ450" s="60"/>
      <c r="AR450" s="69"/>
      <c r="AS450" s="64"/>
      <c r="AT450" s="60"/>
      <c r="AU450" s="64"/>
      <c r="AV450" s="64"/>
      <c r="AW450" s="64"/>
      <c r="AX450" s="64"/>
      <c r="AY450" s="64"/>
      <c r="AZ450" s="64">
        <v>2000</v>
      </c>
      <c r="BA450" s="64"/>
      <c r="BB450" s="64"/>
      <c r="BC450" s="69"/>
      <c r="BD450" s="60"/>
      <c r="BE450" s="59"/>
      <c r="BF450" s="60"/>
      <c r="BG450" s="60"/>
      <c r="BH450" s="69"/>
      <c r="BI450" s="64"/>
      <c r="BJ450" s="64"/>
      <c r="BK450" s="64"/>
      <c r="BL450" s="69"/>
      <c r="BM450" s="64"/>
      <c r="BN450" s="64"/>
      <c r="BO450" s="64"/>
      <c r="BP450" s="64"/>
      <c r="BQ450" s="64"/>
      <c r="BR450" s="64"/>
      <c r="BS450" s="69"/>
      <c r="BT450" s="64"/>
      <c r="BU450" s="70"/>
      <c r="BV450" s="66"/>
      <c r="BW450" s="64"/>
      <c r="BX450" s="66"/>
      <c r="BY450" s="66"/>
      <c r="BZ450" s="64"/>
      <c r="CA450" s="64"/>
      <c r="CB450" s="60"/>
      <c r="CC450" s="60"/>
      <c r="CD450" s="64"/>
      <c r="CE450" s="64"/>
      <c r="CF450" s="69"/>
      <c r="CG450" s="64"/>
    </row>
    <row r="451" spans="1:85" ht="69.75" outlineLevel="1" x14ac:dyDescent="0.35">
      <c r="A451" s="53" t="s">
        <v>766</v>
      </c>
      <c r="B451" s="88" t="s">
        <v>779</v>
      </c>
      <c r="C451" s="55" t="s">
        <v>188</v>
      </c>
      <c r="D451" s="56">
        <v>2455004154</v>
      </c>
      <c r="E451" s="57" t="s">
        <v>121</v>
      </c>
      <c r="F451" s="86">
        <f t="shared" si="102"/>
        <v>32418.972999999998</v>
      </c>
      <c r="G451" s="59">
        <f t="shared" si="89"/>
        <v>8057.9</v>
      </c>
      <c r="H451" s="60">
        <f t="shared" si="90"/>
        <v>24361.072999999997</v>
      </c>
      <c r="I451" s="61"/>
      <c r="J451" s="60"/>
      <c r="K451" s="69"/>
      <c r="L451" s="64"/>
      <c r="M451" s="63"/>
      <c r="N451" s="64"/>
      <c r="O451" s="69"/>
      <c r="P451" s="64"/>
      <c r="Q451" s="59"/>
      <c r="R451" s="60"/>
      <c r="S451" s="64"/>
      <c r="T451" s="59"/>
      <c r="U451" s="60"/>
      <c r="V451" s="59"/>
      <c r="W451" s="60"/>
      <c r="X451" s="59"/>
      <c r="Y451" s="60"/>
      <c r="Z451" s="69"/>
      <c r="AA451" s="66"/>
      <c r="AB451" s="63"/>
      <c r="AC451" s="64"/>
      <c r="AD451" s="69"/>
      <c r="AE451" s="64"/>
      <c r="AF451" s="69"/>
      <c r="AG451" s="64"/>
      <c r="AH451" s="59"/>
      <c r="AI451" s="60"/>
      <c r="AJ451" s="64"/>
      <c r="AK451" s="64"/>
      <c r="AL451" s="59"/>
      <c r="AM451" s="60"/>
      <c r="AN451" s="59"/>
      <c r="AO451" s="60"/>
      <c r="AP451" s="59"/>
      <c r="AQ451" s="60"/>
      <c r="AR451" s="69"/>
      <c r="AS451" s="64"/>
      <c r="AT451" s="60"/>
      <c r="AU451" s="64"/>
      <c r="AV451" s="64"/>
      <c r="AW451" s="64"/>
      <c r="AX451" s="64"/>
      <c r="AY451" s="64"/>
      <c r="AZ451" s="64"/>
      <c r="BA451" s="64"/>
      <c r="BB451" s="64"/>
      <c r="BC451" s="69"/>
      <c r="BD451" s="60"/>
      <c r="BE451" s="59"/>
      <c r="BF451" s="60"/>
      <c r="BG451" s="60"/>
      <c r="BH451" s="69"/>
      <c r="BI451" s="64"/>
      <c r="BJ451" s="64"/>
      <c r="BK451" s="64"/>
      <c r="BL451" s="69">
        <v>8057.9</v>
      </c>
      <c r="BM451" s="64">
        <v>1563.1382900000001</v>
      </c>
      <c r="BN451" s="64">
        <v>20979.8</v>
      </c>
      <c r="BO451" s="64"/>
      <c r="BP451" s="64"/>
      <c r="BQ451" s="64"/>
      <c r="BR451" s="64"/>
      <c r="BS451" s="69"/>
      <c r="BT451" s="64"/>
      <c r="BU451" s="70"/>
      <c r="BV451" s="66"/>
      <c r="BW451" s="64"/>
      <c r="BX451" s="66"/>
      <c r="BY451" s="66"/>
      <c r="BZ451" s="64"/>
      <c r="CA451" s="64"/>
      <c r="CB451" s="60">
        <v>1818.13471</v>
      </c>
      <c r="CC451" s="60"/>
      <c r="CD451" s="64"/>
      <c r="CE451" s="64"/>
      <c r="CF451" s="69"/>
      <c r="CG451" s="64"/>
    </row>
    <row r="452" spans="1:85" outlineLevel="1" x14ac:dyDescent="0.35">
      <c r="A452" s="84" t="s">
        <v>726</v>
      </c>
      <c r="B452" s="88" t="s">
        <v>762</v>
      </c>
      <c r="C452" s="55" t="s">
        <v>104</v>
      </c>
      <c r="D452" s="56" t="s">
        <v>763</v>
      </c>
      <c r="E452" s="57" t="s">
        <v>65</v>
      </c>
      <c r="F452" s="86">
        <f t="shared" si="102"/>
        <v>9781.9390000000003</v>
      </c>
      <c r="G452" s="59">
        <f t="shared" si="89"/>
        <v>0</v>
      </c>
      <c r="H452" s="60">
        <f t="shared" si="90"/>
        <v>9781.9390000000003</v>
      </c>
      <c r="I452" s="61"/>
      <c r="J452" s="60"/>
      <c r="K452" s="69"/>
      <c r="L452" s="64"/>
      <c r="M452" s="63"/>
      <c r="N452" s="64"/>
      <c r="O452" s="69"/>
      <c r="P452" s="64"/>
      <c r="Q452" s="59"/>
      <c r="R452" s="60"/>
      <c r="S452" s="64"/>
      <c r="T452" s="59"/>
      <c r="U452" s="60"/>
      <c r="V452" s="59"/>
      <c r="W452" s="60"/>
      <c r="X452" s="59"/>
      <c r="Y452" s="60"/>
      <c r="Z452" s="69"/>
      <c r="AA452" s="66"/>
      <c r="AB452" s="63"/>
      <c r="AC452" s="64"/>
      <c r="AD452" s="69"/>
      <c r="AE452" s="64"/>
      <c r="AF452" s="69"/>
      <c r="AG452" s="64"/>
      <c r="AH452" s="59"/>
      <c r="AI452" s="60"/>
      <c r="AJ452" s="64"/>
      <c r="AK452" s="64"/>
      <c r="AL452" s="59"/>
      <c r="AM452" s="60"/>
      <c r="AN452" s="59"/>
      <c r="AO452" s="60"/>
      <c r="AP452" s="59"/>
      <c r="AQ452" s="60"/>
      <c r="AR452" s="69"/>
      <c r="AS452" s="64"/>
      <c r="AT452" s="60"/>
      <c r="AU452" s="64"/>
      <c r="AV452" s="64">
        <v>2880</v>
      </c>
      <c r="AW452" s="64">
        <v>4517.8389999999999</v>
      </c>
      <c r="AX452" s="64"/>
      <c r="AY452" s="64"/>
      <c r="AZ452" s="64"/>
      <c r="BA452" s="64"/>
      <c r="BB452" s="64"/>
      <c r="BC452" s="69"/>
      <c r="BD452" s="60"/>
      <c r="BE452" s="59"/>
      <c r="BF452" s="60"/>
      <c r="BG452" s="60"/>
      <c r="BH452" s="69"/>
      <c r="BI452" s="64"/>
      <c r="BJ452" s="64"/>
      <c r="BK452" s="64"/>
      <c r="BL452" s="69"/>
      <c r="BM452" s="64"/>
      <c r="BN452" s="64"/>
      <c r="BO452" s="64"/>
      <c r="BP452" s="64">
        <v>2384.1</v>
      </c>
      <c r="BQ452" s="64"/>
      <c r="BR452" s="64"/>
      <c r="BS452" s="69"/>
      <c r="BT452" s="64"/>
      <c r="BU452" s="70"/>
      <c r="BV452" s="66"/>
      <c r="BW452" s="64"/>
      <c r="BX452" s="66"/>
      <c r="BY452" s="66"/>
      <c r="BZ452" s="64"/>
      <c r="CA452" s="64"/>
      <c r="CB452" s="60"/>
      <c r="CC452" s="60"/>
      <c r="CD452" s="64"/>
      <c r="CE452" s="64"/>
      <c r="CF452" s="69"/>
      <c r="CG452" s="64"/>
    </row>
    <row r="453" spans="1:85" outlineLevel="1" x14ac:dyDescent="0.35">
      <c r="A453" s="92" t="s">
        <v>726</v>
      </c>
      <c r="B453" s="88" t="s">
        <v>764</v>
      </c>
      <c r="C453" s="55" t="s">
        <v>104</v>
      </c>
      <c r="D453" s="56" t="s">
        <v>765</v>
      </c>
      <c r="E453" s="57" t="s">
        <v>65</v>
      </c>
      <c r="F453" s="86">
        <f t="shared" si="102"/>
        <v>71839.313999999998</v>
      </c>
      <c r="G453" s="59">
        <f t="shared" si="89"/>
        <v>0</v>
      </c>
      <c r="H453" s="60">
        <f t="shared" si="90"/>
        <v>71839.313999999998</v>
      </c>
      <c r="I453" s="61"/>
      <c r="J453" s="60"/>
      <c r="K453" s="69"/>
      <c r="L453" s="64"/>
      <c r="M453" s="63"/>
      <c r="N453" s="64"/>
      <c r="O453" s="69"/>
      <c r="P453" s="64"/>
      <c r="Q453" s="59"/>
      <c r="R453" s="60"/>
      <c r="S453" s="64"/>
      <c r="T453" s="59"/>
      <c r="U453" s="60"/>
      <c r="V453" s="59"/>
      <c r="W453" s="60"/>
      <c r="X453" s="59"/>
      <c r="Y453" s="60"/>
      <c r="Z453" s="69"/>
      <c r="AA453" s="66"/>
      <c r="AB453" s="63"/>
      <c r="AC453" s="64"/>
      <c r="AD453" s="69"/>
      <c r="AE453" s="64"/>
      <c r="AF453" s="69"/>
      <c r="AG453" s="64"/>
      <c r="AH453" s="59"/>
      <c r="AI453" s="60"/>
      <c r="AJ453" s="64"/>
      <c r="AK453" s="64"/>
      <c r="AL453" s="59"/>
      <c r="AM453" s="60"/>
      <c r="AN453" s="59"/>
      <c r="AO453" s="60"/>
      <c r="AP453" s="59"/>
      <c r="AQ453" s="60"/>
      <c r="AR453" s="69"/>
      <c r="AS453" s="64"/>
      <c r="AT453" s="60"/>
      <c r="AU453" s="64">
        <v>3300</v>
      </c>
      <c r="AV453" s="64">
        <v>12730</v>
      </c>
      <c r="AW453" s="64">
        <v>25612.813999999998</v>
      </c>
      <c r="AX453" s="64"/>
      <c r="AY453" s="64"/>
      <c r="AZ453" s="64"/>
      <c r="BA453" s="64"/>
      <c r="BB453" s="64"/>
      <c r="BC453" s="69"/>
      <c r="BD453" s="60"/>
      <c r="BE453" s="59"/>
      <c r="BF453" s="60"/>
      <c r="BG453" s="60"/>
      <c r="BH453" s="69"/>
      <c r="BI453" s="64"/>
      <c r="BJ453" s="64"/>
      <c r="BK453" s="64"/>
      <c r="BL453" s="69"/>
      <c r="BM453" s="64"/>
      <c r="BN453" s="64"/>
      <c r="BO453" s="64"/>
      <c r="BP453" s="64">
        <v>30196.5</v>
      </c>
      <c r="BQ453" s="64"/>
      <c r="BR453" s="64"/>
      <c r="BS453" s="69"/>
      <c r="BT453" s="64"/>
      <c r="BU453" s="70"/>
      <c r="BV453" s="66"/>
      <c r="BW453" s="64"/>
      <c r="BX453" s="66"/>
      <c r="BY453" s="66"/>
      <c r="BZ453" s="64"/>
      <c r="CA453" s="64"/>
      <c r="CB453" s="60"/>
      <c r="CC453" s="60"/>
      <c r="CD453" s="64"/>
      <c r="CE453" s="64"/>
      <c r="CF453" s="69"/>
      <c r="CG453" s="64"/>
    </row>
    <row r="454" spans="1:85" ht="46.5" outlineLevel="1" x14ac:dyDescent="0.35">
      <c r="A454" s="53" t="s">
        <v>766</v>
      </c>
      <c r="B454" s="88" t="s">
        <v>607</v>
      </c>
      <c r="C454" s="55" t="s">
        <v>104</v>
      </c>
      <c r="D454" s="56" t="s">
        <v>767</v>
      </c>
      <c r="E454" s="57" t="s">
        <v>65</v>
      </c>
      <c r="F454" s="86">
        <f t="shared" si="102"/>
        <v>520.26400000000001</v>
      </c>
      <c r="G454" s="59">
        <f t="shared" si="89"/>
        <v>0</v>
      </c>
      <c r="H454" s="60">
        <f t="shared" si="90"/>
        <v>520.26400000000001</v>
      </c>
      <c r="I454" s="61"/>
      <c r="J454" s="60"/>
      <c r="K454" s="69"/>
      <c r="L454" s="64"/>
      <c r="M454" s="63"/>
      <c r="N454" s="64"/>
      <c r="O454" s="69"/>
      <c r="P454" s="64"/>
      <c r="Q454" s="59"/>
      <c r="R454" s="60"/>
      <c r="S454" s="64"/>
      <c r="T454" s="59"/>
      <c r="U454" s="60"/>
      <c r="V454" s="59"/>
      <c r="W454" s="60"/>
      <c r="X454" s="59"/>
      <c r="Y454" s="60"/>
      <c r="Z454" s="69"/>
      <c r="AA454" s="66"/>
      <c r="AB454" s="63"/>
      <c r="AC454" s="64"/>
      <c r="AD454" s="69"/>
      <c r="AE454" s="64"/>
      <c r="AF454" s="69"/>
      <c r="AG454" s="64"/>
      <c r="AH454" s="59"/>
      <c r="AI454" s="60"/>
      <c r="AJ454" s="64"/>
      <c r="AK454" s="64"/>
      <c r="AL454" s="59"/>
      <c r="AM454" s="60"/>
      <c r="AN454" s="59"/>
      <c r="AO454" s="60"/>
      <c r="AP454" s="59"/>
      <c r="AQ454" s="60"/>
      <c r="AR454" s="69"/>
      <c r="AS454" s="64"/>
      <c r="AT454" s="60"/>
      <c r="AU454" s="64"/>
      <c r="AV454" s="64"/>
      <c r="AW454" s="64">
        <v>520.26400000000001</v>
      </c>
      <c r="AX454" s="64"/>
      <c r="AY454" s="64"/>
      <c r="AZ454" s="64"/>
      <c r="BA454" s="64"/>
      <c r="BB454" s="64"/>
      <c r="BC454" s="69"/>
      <c r="BD454" s="60"/>
      <c r="BE454" s="59"/>
      <c r="BF454" s="60"/>
      <c r="BG454" s="60"/>
      <c r="BH454" s="69"/>
      <c r="BI454" s="64"/>
      <c r="BJ454" s="64"/>
      <c r="BK454" s="64"/>
      <c r="BL454" s="69"/>
      <c r="BM454" s="64"/>
      <c r="BN454" s="64"/>
      <c r="BO454" s="64"/>
      <c r="BP454" s="64"/>
      <c r="BQ454" s="64"/>
      <c r="BR454" s="64"/>
      <c r="BS454" s="69"/>
      <c r="BT454" s="64"/>
      <c r="BU454" s="70"/>
      <c r="BV454" s="66"/>
      <c r="BW454" s="64"/>
      <c r="BX454" s="66"/>
      <c r="BY454" s="66"/>
      <c r="BZ454" s="64"/>
      <c r="CA454" s="64"/>
      <c r="CB454" s="60"/>
      <c r="CC454" s="60"/>
      <c r="CD454" s="64"/>
      <c r="CE454" s="64"/>
      <c r="CF454" s="69"/>
      <c r="CG454" s="64"/>
    </row>
    <row r="455" spans="1:85" outlineLevel="1" x14ac:dyDescent="0.35">
      <c r="A455" s="92" t="s">
        <v>726</v>
      </c>
      <c r="B455" s="88" t="s">
        <v>768</v>
      </c>
      <c r="C455" s="55" t="s">
        <v>104</v>
      </c>
      <c r="D455" s="137" t="s">
        <v>769</v>
      </c>
      <c r="E455" s="57" t="s">
        <v>65</v>
      </c>
      <c r="F455" s="86">
        <f t="shared" si="102"/>
        <v>20934.6806</v>
      </c>
      <c r="G455" s="59">
        <f t="shared" ref="G455:G518" si="103">SUMIF($I$4:$CG$4,"федеральный бюджет",I455:CG455)</f>
        <v>384.21902</v>
      </c>
      <c r="H455" s="60">
        <f t="shared" ref="H455:H518" si="104">SUMIF($I$4:$CG$4,"краевой бюджет",I455:CG455)</f>
        <v>20550.461579999999</v>
      </c>
      <c r="I455" s="61"/>
      <c r="J455" s="60"/>
      <c r="K455" s="69"/>
      <c r="L455" s="64"/>
      <c r="M455" s="63"/>
      <c r="N455" s="64"/>
      <c r="O455" s="69"/>
      <c r="P455" s="64"/>
      <c r="Q455" s="59"/>
      <c r="R455" s="60"/>
      <c r="S455" s="64"/>
      <c r="T455" s="59"/>
      <c r="U455" s="60"/>
      <c r="V455" s="59"/>
      <c r="W455" s="60"/>
      <c r="X455" s="59"/>
      <c r="Y455" s="60"/>
      <c r="Z455" s="69"/>
      <c r="AA455" s="66"/>
      <c r="AB455" s="63"/>
      <c r="AC455" s="64"/>
      <c r="AD455" s="69"/>
      <c r="AE455" s="64"/>
      <c r="AF455" s="69"/>
      <c r="AG455" s="64"/>
      <c r="AH455" s="59"/>
      <c r="AI455" s="60"/>
      <c r="AJ455" s="64"/>
      <c r="AK455" s="64"/>
      <c r="AL455" s="59"/>
      <c r="AM455" s="60"/>
      <c r="AN455" s="59"/>
      <c r="AO455" s="60"/>
      <c r="AP455" s="59"/>
      <c r="AQ455" s="60"/>
      <c r="AR455" s="69">
        <v>384.21902</v>
      </c>
      <c r="AS455" s="64">
        <v>90.78098</v>
      </c>
      <c r="AT455" s="60"/>
      <c r="AU455" s="64">
        <v>3960</v>
      </c>
      <c r="AV455" s="64">
        <v>5460</v>
      </c>
      <c r="AW455" s="64">
        <v>11039.6806</v>
      </c>
      <c r="AX455" s="64"/>
      <c r="AY455" s="64"/>
      <c r="AZ455" s="64"/>
      <c r="BA455" s="64"/>
      <c r="BB455" s="64"/>
      <c r="BC455" s="69"/>
      <c r="BD455" s="60"/>
      <c r="BE455" s="59"/>
      <c r="BF455" s="60"/>
      <c r="BG455" s="60"/>
      <c r="BH455" s="69"/>
      <c r="BI455" s="64"/>
      <c r="BJ455" s="64"/>
      <c r="BK455" s="64"/>
      <c r="BL455" s="69"/>
      <c r="BM455" s="64"/>
      <c r="BN455" s="64"/>
      <c r="BO455" s="64"/>
      <c r="BP455" s="64"/>
      <c r="BQ455" s="64"/>
      <c r="BR455" s="64"/>
      <c r="BS455" s="69"/>
      <c r="BT455" s="64"/>
      <c r="BU455" s="70"/>
      <c r="BV455" s="66"/>
      <c r="BW455" s="64"/>
      <c r="BX455" s="66"/>
      <c r="BY455" s="66"/>
      <c r="BZ455" s="64"/>
      <c r="CA455" s="64"/>
      <c r="CB455" s="60"/>
      <c r="CC455" s="60"/>
      <c r="CD455" s="64"/>
      <c r="CE455" s="64"/>
      <c r="CF455" s="69"/>
      <c r="CG455" s="64"/>
    </row>
    <row r="456" spans="1:85" ht="46.5" outlineLevel="1" x14ac:dyDescent="0.35">
      <c r="A456" s="92" t="s">
        <v>726</v>
      </c>
      <c r="B456" s="88" t="s">
        <v>770</v>
      </c>
      <c r="C456" s="55" t="s">
        <v>104</v>
      </c>
      <c r="D456" s="56">
        <v>2455033123</v>
      </c>
      <c r="E456" s="57" t="s">
        <v>65</v>
      </c>
      <c r="F456" s="86">
        <f t="shared" si="102"/>
        <v>6662.4623000000001</v>
      </c>
      <c r="G456" s="59">
        <f t="shared" si="103"/>
        <v>0</v>
      </c>
      <c r="H456" s="60">
        <f t="shared" si="104"/>
        <v>6662.4623000000001</v>
      </c>
      <c r="I456" s="61"/>
      <c r="J456" s="60"/>
      <c r="K456" s="69"/>
      <c r="L456" s="64"/>
      <c r="M456" s="63"/>
      <c r="N456" s="64"/>
      <c r="O456" s="69"/>
      <c r="P456" s="64"/>
      <c r="Q456" s="59"/>
      <c r="R456" s="60"/>
      <c r="S456" s="64"/>
      <c r="T456" s="59"/>
      <c r="U456" s="60"/>
      <c r="V456" s="59"/>
      <c r="W456" s="60"/>
      <c r="X456" s="59"/>
      <c r="Y456" s="60"/>
      <c r="Z456" s="69"/>
      <c r="AA456" s="66"/>
      <c r="AB456" s="63"/>
      <c r="AC456" s="64"/>
      <c r="AD456" s="69"/>
      <c r="AE456" s="64"/>
      <c r="AF456" s="69"/>
      <c r="AG456" s="64"/>
      <c r="AH456" s="59"/>
      <c r="AI456" s="60"/>
      <c r="AJ456" s="64"/>
      <c r="AK456" s="64"/>
      <c r="AL456" s="59"/>
      <c r="AM456" s="60"/>
      <c r="AN456" s="59"/>
      <c r="AO456" s="60"/>
      <c r="AP456" s="59"/>
      <c r="AQ456" s="60"/>
      <c r="AR456" s="69"/>
      <c r="AS456" s="64"/>
      <c r="AT456" s="60"/>
      <c r="AU456" s="64"/>
      <c r="AV456" s="64"/>
      <c r="AW456" s="64">
        <v>6662.4623000000001</v>
      </c>
      <c r="AX456" s="64"/>
      <c r="AY456" s="64"/>
      <c r="AZ456" s="64"/>
      <c r="BA456" s="64"/>
      <c r="BB456" s="64"/>
      <c r="BC456" s="69"/>
      <c r="BD456" s="60"/>
      <c r="BE456" s="59"/>
      <c r="BF456" s="60"/>
      <c r="BG456" s="60"/>
      <c r="BH456" s="69"/>
      <c r="BI456" s="64"/>
      <c r="BJ456" s="64"/>
      <c r="BK456" s="64"/>
      <c r="BL456" s="69"/>
      <c r="BM456" s="64"/>
      <c r="BN456" s="64"/>
      <c r="BO456" s="64"/>
      <c r="BP456" s="64"/>
      <c r="BQ456" s="64"/>
      <c r="BR456" s="64"/>
      <c r="BS456" s="69"/>
      <c r="BT456" s="64"/>
      <c r="BU456" s="70"/>
      <c r="BV456" s="66"/>
      <c r="BW456" s="64"/>
      <c r="BX456" s="66"/>
      <c r="BY456" s="66"/>
      <c r="BZ456" s="64"/>
      <c r="CA456" s="64"/>
      <c r="CB456" s="60"/>
      <c r="CC456" s="60"/>
      <c r="CD456" s="64"/>
      <c r="CE456" s="64"/>
      <c r="CF456" s="69"/>
      <c r="CG456" s="64"/>
    </row>
    <row r="457" spans="1:85" outlineLevel="1" x14ac:dyDescent="0.35">
      <c r="A457" s="84" t="s">
        <v>726</v>
      </c>
      <c r="B457" s="54" t="s">
        <v>771</v>
      </c>
      <c r="C457" s="55" t="s">
        <v>113</v>
      </c>
      <c r="D457" s="56" t="s">
        <v>772</v>
      </c>
      <c r="E457" s="57" t="s">
        <v>261</v>
      </c>
      <c r="F457" s="86">
        <f t="shared" si="102"/>
        <v>69594.881999999998</v>
      </c>
      <c r="G457" s="59">
        <f t="shared" si="103"/>
        <v>31341.56122</v>
      </c>
      <c r="H457" s="60">
        <f t="shared" si="104"/>
        <v>38253.320780000002</v>
      </c>
      <c r="I457" s="61">
        <v>873.05120999999997</v>
      </c>
      <c r="J457" s="60">
        <v>356.59838000000002</v>
      </c>
      <c r="K457" s="69"/>
      <c r="L457" s="64"/>
      <c r="M457" s="63">
        <v>721.94773999999995</v>
      </c>
      <c r="N457" s="64">
        <v>294.88006000000001</v>
      </c>
      <c r="O457" s="69"/>
      <c r="P457" s="64"/>
      <c r="Q457" s="59"/>
      <c r="R457" s="60"/>
      <c r="S457" s="64">
        <f>4776.84625+2152.32507</f>
        <v>6929.1713199999995</v>
      </c>
      <c r="T457" s="59">
        <v>10866.135389999999</v>
      </c>
      <c r="U457" s="60">
        <v>109.76061</v>
      </c>
      <c r="V457" s="59">
        <v>2317.0732200000002</v>
      </c>
      <c r="W457" s="60">
        <v>23.404779999999999</v>
      </c>
      <c r="X457" s="59">
        <v>947.21799999999996</v>
      </c>
      <c r="Y457" s="60">
        <v>49.853580000000001</v>
      </c>
      <c r="Z457" s="69"/>
      <c r="AA457" s="66"/>
      <c r="AB457" s="63"/>
      <c r="AC457" s="64"/>
      <c r="AD457" s="69">
        <v>6006.0676400000002</v>
      </c>
      <c r="AE457" s="64">
        <v>2453.1825600000002</v>
      </c>
      <c r="AF457" s="69">
        <v>570.39299000000005</v>
      </c>
      <c r="AG457" s="64">
        <v>232.97742</v>
      </c>
      <c r="AH457" s="69">
        <v>9039.6750299999985</v>
      </c>
      <c r="AI457" s="73">
        <v>3692.26163</v>
      </c>
      <c r="AJ457" s="64">
        <v>23783.05414</v>
      </c>
      <c r="AK457" s="64"/>
      <c r="AL457" s="59"/>
      <c r="AM457" s="60"/>
      <c r="AN457" s="59"/>
      <c r="AO457" s="60"/>
      <c r="AP457" s="59"/>
      <c r="AQ457" s="60"/>
      <c r="AR457" s="69"/>
      <c r="AS457" s="64"/>
      <c r="AT457" s="60"/>
      <c r="AU457" s="64"/>
      <c r="AV457" s="64"/>
      <c r="AW457" s="64"/>
      <c r="AX457" s="64"/>
      <c r="AY457" s="64"/>
      <c r="AZ457" s="64"/>
      <c r="BA457" s="64"/>
      <c r="BB457" s="64"/>
      <c r="BC457" s="69"/>
      <c r="BD457" s="60"/>
      <c r="BE457" s="59"/>
      <c r="BF457" s="60"/>
      <c r="BG457" s="60"/>
      <c r="BH457" s="69"/>
      <c r="BI457" s="64"/>
      <c r="BJ457" s="64"/>
      <c r="BK457" s="64">
        <v>302.07454999999999</v>
      </c>
      <c r="BL457" s="69"/>
      <c r="BM457" s="64"/>
      <c r="BN457" s="64"/>
      <c r="BO457" s="64"/>
      <c r="BP457" s="64"/>
      <c r="BQ457" s="64"/>
      <c r="BR457" s="64">
        <v>26.101749999999999</v>
      </c>
      <c r="BS457" s="69"/>
      <c r="BT457" s="64"/>
      <c r="BU457" s="70"/>
      <c r="BV457" s="66"/>
      <c r="BW457" s="64"/>
      <c r="BX457" s="66"/>
      <c r="BY457" s="66"/>
      <c r="BZ457" s="64"/>
      <c r="CA457" s="64"/>
      <c r="CB457" s="60"/>
      <c r="CC457" s="60"/>
      <c r="CD457" s="64"/>
      <c r="CE457" s="64"/>
      <c r="CF457" s="69"/>
      <c r="CG457" s="64"/>
    </row>
    <row r="458" spans="1:85" outlineLevel="1" x14ac:dyDescent="0.35">
      <c r="A458" s="84" t="s">
        <v>726</v>
      </c>
      <c r="B458" s="88" t="s">
        <v>773</v>
      </c>
      <c r="C458" s="55" t="s">
        <v>113</v>
      </c>
      <c r="D458" s="137" t="s">
        <v>774</v>
      </c>
      <c r="E458" s="57" t="s">
        <v>65</v>
      </c>
      <c r="F458" s="86">
        <f t="shared" si="102"/>
        <v>7215.4871500000008</v>
      </c>
      <c r="G458" s="59">
        <f t="shared" si="103"/>
        <v>4441.0912100000005</v>
      </c>
      <c r="H458" s="60">
        <f t="shared" si="104"/>
        <v>2774.3959400000003</v>
      </c>
      <c r="I458" s="61">
        <v>460.21938999999998</v>
      </c>
      <c r="J458" s="60">
        <v>187.97693000000001</v>
      </c>
      <c r="K458" s="69">
        <v>1194.2268799999999</v>
      </c>
      <c r="L458" s="64">
        <v>487.78282000000002</v>
      </c>
      <c r="M458" s="63">
        <v>57.203499999999998</v>
      </c>
      <c r="N458" s="64">
        <v>23.364809999999999</v>
      </c>
      <c r="O458" s="69"/>
      <c r="P458" s="64"/>
      <c r="Q458" s="59"/>
      <c r="R458" s="60"/>
      <c r="S458" s="64">
        <v>1544.2954999999999</v>
      </c>
      <c r="T458" s="59">
        <v>670.89319999999998</v>
      </c>
      <c r="U458" s="60">
        <v>6.7767999999999997</v>
      </c>
      <c r="V458" s="59">
        <v>2058.5482400000001</v>
      </c>
      <c r="W458" s="60">
        <v>20.793430000000001</v>
      </c>
      <c r="X458" s="59"/>
      <c r="Y458" s="60"/>
      <c r="Z458" s="69"/>
      <c r="AA458" s="66"/>
      <c r="AB458" s="63"/>
      <c r="AC458" s="64"/>
      <c r="AD458" s="69"/>
      <c r="AE458" s="64"/>
      <c r="AF458" s="69"/>
      <c r="AG458" s="64"/>
      <c r="AH458" s="59"/>
      <c r="AI458" s="60"/>
      <c r="AJ458" s="64"/>
      <c r="AK458" s="64"/>
      <c r="AL458" s="59"/>
      <c r="AM458" s="60"/>
      <c r="AN458" s="59"/>
      <c r="AO458" s="60"/>
      <c r="AP458" s="59"/>
      <c r="AQ458" s="60"/>
      <c r="AR458" s="69"/>
      <c r="AS458" s="64"/>
      <c r="AT458" s="60"/>
      <c r="AU458" s="64"/>
      <c r="AV458" s="64"/>
      <c r="AW458" s="64"/>
      <c r="AX458" s="64"/>
      <c r="AY458" s="64"/>
      <c r="AZ458" s="64"/>
      <c r="BA458" s="64"/>
      <c r="BB458" s="64"/>
      <c r="BC458" s="69"/>
      <c r="BD458" s="60"/>
      <c r="BE458" s="59"/>
      <c r="BF458" s="60"/>
      <c r="BG458" s="60"/>
      <c r="BH458" s="69"/>
      <c r="BI458" s="64"/>
      <c r="BJ458" s="64"/>
      <c r="BK458" s="64"/>
      <c r="BL458" s="69"/>
      <c r="BM458" s="64"/>
      <c r="BN458" s="64"/>
      <c r="BO458" s="64"/>
      <c r="BP458" s="64"/>
      <c r="BQ458" s="64"/>
      <c r="BR458" s="64"/>
      <c r="BS458" s="69"/>
      <c r="BT458" s="64"/>
      <c r="BU458" s="70"/>
      <c r="BV458" s="66"/>
      <c r="BW458" s="64"/>
      <c r="BX458" s="66"/>
      <c r="BY458" s="66"/>
      <c r="BZ458" s="64"/>
      <c r="CA458" s="64"/>
      <c r="CB458" s="60"/>
      <c r="CC458" s="60"/>
      <c r="CD458" s="64">
        <v>503.40564999999998</v>
      </c>
      <c r="CE458" s="64"/>
      <c r="CF458" s="69"/>
      <c r="CG458" s="64"/>
    </row>
    <row r="459" spans="1:85" outlineLevel="1" x14ac:dyDescent="0.35">
      <c r="A459" s="84" t="s">
        <v>726</v>
      </c>
      <c r="B459" s="54" t="s">
        <v>757</v>
      </c>
      <c r="C459" s="55" t="s">
        <v>113</v>
      </c>
      <c r="D459" s="137" t="s">
        <v>758</v>
      </c>
      <c r="E459" s="57" t="s">
        <v>65</v>
      </c>
      <c r="F459" s="86">
        <f t="shared" si="102"/>
        <v>488.36</v>
      </c>
      <c r="G459" s="59">
        <f t="shared" si="103"/>
        <v>160.89664999999999</v>
      </c>
      <c r="H459" s="60">
        <f t="shared" si="104"/>
        <v>327.46334999999999</v>
      </c>
      <c r="I459" s="61"/>
      <c r="J459" s="60"/>
      <c r="K459" s="69">
        <v>160.89664999999999</v>
      </c>
      <c r="L459" s="64">
        <v>65.718350000000001</v>
      </c>
      <c r="M459" s="63"/>
      <c r="N459" s="64"/>
      <c r="O459" s="69"/>
      <c r="P459" s="64"/>
      <c r="Q459" s="59"/>
      <c r="R459" s="60"/>
      <c r="S459" s="64">
        <v>261.745</v>
      </c>
      <c r="T459" s="59"/>
      <c r="U459" s="60"/>
      <c r="V459" s="59"/>
      <c r="W459" s="60"/>
      <c r="X459" s="59"/>
      <c r="Y459" s="60"/>
      <c r="Z459" s="69"/>
      <c r="AA459" s="66"/>
      <c r="AB459" s="63"/>
      <c r="AC459" s="64"/>
      <c r="AD459" s="69"/>
      <c r="AE459" s="64"/>
      <c r="AF459" s="69"/>
      <c r="AG459" s="64"/>
      <c r="AH459" s="59"/>
      <c r="AI459" s="60"/>
      <c r="AJ459" s="64"/>
      <c r="AK459" s="64"/>
      <c r="AL459" s="59"/>
      <c r="AM459" s="60"/>
      <c r="AN459" s="59"/>
      <c r="AO459" s="60"/>
      <c r="AP459" s="59"/>
      <c r="AQ459" s="60"/>
      <c r="AR459" s="69"/>
      <c r="AS459" s="64"/>
      <c r="AT459" s="60"/>
      <c r="AU459" s="64"/>
      <c r="AV459" s="64"/>
      <c r="AW459" s="64"/>
      <c r="AX459" s="64"/>
      <c r="AY459" s="64"/>
      <c r="AZ459" s="64"/>
      <c r="BA459" s="64"/>
      <c r="BB459" s="64"/>
      <c r="BC459" s="69"/>
      <c r="BD459" s="60"/>
      <c r="BE459" s="59"/>
      <c r="BF459" s="60"/>
      <c r="BG459" s="60"/>
      <c r="BH459" s="69"/>
      <c r="BI459" s="64"/>
      <c r="BJ459" s="64"/>
      <c r="BK459" s="64"/>
      <c r="BL459" s="69"/>
      <c r="BM459" s="64"/>
      <c r="BN459" s="64"/>
      <c r="BO459" s="64"/>
      <c r="BP459" s="64"/>
      <c r="BQ459" s="64"/>
      <c r="BR459" s="64"/>
      <c r="BS459" s="69"/>
      <c r="BT459" s="64"/>
      <c r="BU459" s="70"/>
      <c r="BV459" s="66"/>
      <c r="BW459" s="64"/>
      <c r="BX459" s="66"/>
      <c r="BY459" s="66"/>
      <c r="BZ459" s="64"/>
      <c r="CA459" s="64"/>
      <c r="CB459" s="60"/>
      <c r="CC459" s="60"/>
      <c r="CD459" s="64"/>
      <c r="CE459" s="64"/>
      <c r="CF459" s="69"/>
      <c r="CG459" s="64"/>
    </row>
    <row r="460" spans="1:85" outlineLevel="1" x14ac:dyDescent="0.35">
      <c r="A460" s="92" t="s">
        <v>726</v>
      </c>
      <c r="B460" s="54" t="s">
        <v>775</v>
      </c>
      <c r="C460" s="55" t="s">
        <v>113</v>
      </c>
      <c r="D460" s="56" t="s">
        <v>776</v>
      </c>
      <c r="E460" s="57" t="s">
        <v>65</v>
      </c>
      <c r="F460" s="86">
        <f t="shared" si="102"/>
        <v>13506.705849999998</v>
      </c>
      <c r="G460" s="59">
        <f t="shared" si="103"/>
        <v>6818.7656499999994</v>
      </c>
      <c r="H460" s="60">
        <f t="shared" si="104"/>
        <v>6687.9402</v>
      </c>
      <c r="I460" s="61">
        <v>1359.8334600000001</v>
      </c>
      <c r="J460" s="60">
        <v>555.42493999999999</v>
      </c>
      <c r="K460" s="69">
        <v>1031.7251900000001</v>
      </c>
      <c r="L460" s="64">
        <v>421.40888000000001</v>
      </c>
      <c r="M460" s="63">
        <v>627.80898000000002</v>
      </c>
      <c r="N460" s="64">
        <v>256.42901999999998</v>
      </c>
      <c r="O460" s="69"/>
      <c r="P460" s="64"/>
      <c r="Q460" s="59"/>
      <c r="R460" s="60"/>
      <c r="S460" s="64">
        <v>1317.6243300000001</v>
      </c>
      <c r="T460" s="59">
        <v>3414.6322399999999</v>
      </c>
      <c r="U460" s="60">
        <v>34.491759999999999</v>
      </c>
      <c r="V460" s="59"/>
      <c r="W460" s="60"/>
      <c r="X460" s="59">
        <v>384.76578000000001</v>
      </c>
      <c r="Y460" s="60">
        <v>20.250830000000001</v>
      </c>
      <c r="Z460" s="69"/>
      <c r="AA460" s="66"/>
      <c r="AB460" s="63"/>
      <c r="AC460" s="64"/>
      <c r="AD460" s="69"/>
      <c r="AE460" s="64"/>
      <c r="AF460" s="69"/>
      <c r="AG460" s="64"/>
      <c r="AH460" s="59"/>
      <c r="AI460" s="60"/>
      <c r="AJ460" s="64"/>
      <c r="AK460" s="64"/>
      <c r="AL460" s="59"/>
      <c r="AM460" s="60"/>
      <c r="AN460" s="59"/>
      <c r="AO460" s="60"/>
      <c r="AP460" s="59"/>
      <c r="AQ460" s="60"/>
      <c r="AR460" s="69"/>
      <c r="AS460" s="64"/>
      <c r="AT460" s="60"/>
      <c r="AU460" s="64"/>
      <c r="AV460" s="64"/>
      <c r="AW460" s="64"/>
      <c r="AX460" s="64"/>
      <c r="AY460" s="64"/>
      <c r="AZ460" s="64"/>
      <c r="BA460" s="64"/>
      <c r="BB460" s="64"/>
      <c r="BC460" s="69"/>
      <c r="BD460" s="60"/>
      <c r="BE460" s="59"/>
      <c r="BF460" s="60"/>
      <c r="BG460" s="60"/>
      <c r="BH460" s="69"/>
      <c r="BI460" s="64"/>
      <c r="BJ460" s="64"/>
      <c r="BK460" s="64"/>
      <c r="BL460" s="69"/>
      <c r="BM460" s="64"/>
      <c r="BN460" s="64">
        <v>3650</v>
      </c>
      <c r="BO460" s="64">
        <v>264</v>
      </c>
      <c r="BP460" s="64"/>
      <c r="BQ460" s="64"/>
      <c r="BR460" s="64"/>
      <c r="BS460" s="69"/>
      <c r="BT460" s="64"/>
      <c r="BU460" s="70"/>
      <c r="BV460" s="66"/>
      <c r="BW460" s="64"/>
      <c r="BX460" s="66"/>
      <c r="BY460" s="66"/>
      <c r="BZ460" s="64"/>
      <c r="CA460" s="64"/>
      <c r="CB460" s="60"/>
      <c r="CC460" s="60"/>
      <c r="CD460" s="64">
        <v>168.31044</v>
      </c>
      <c r="CE460" s="64"/>
      <c r="CF460" s="69"/>
      <c r="CG460" s="64"/>
    </row>
    <row r="461" spans="1:85" outlineLevel="1" x14ac:dyDescent="0.35">
      <c r="A461" s="94" t="s">
        <v>726</v>
      </c>
      <c r="B461" s="110" t="s">
        <v>761</v>
      </c>
      <c r="C461" s="55" t="s">
        <v>113</v>
      </c>
      <c r="D461" s="56">
        <v>2455022795</v>
      </c>
      <c r="E461" s="57" t="s">
        <v>65</v>
      </c>
      <c r="F461" s="86">
        <f t="shared" si="102"/>
        <v>892.99797999999987</v>
      </c>
      <c r="G461" s="59">
        <f t="shared" si="103"/>
        <v>309.00867</v>
      </c>
      <c r="H461" s="60">
        <f t="shared" si="104"/>
        <v>583.98930999999993</v>
      </c>
      <c r="I461" s="61"/>
      <c r="J461" s="60"/>
      <c r="K461" s="69"/>
      <c r="L461" s="64"/>
      <c r="M461" s="63"/>
      <c r="N461" s="64"/>
      <c r="O461" s="69"/>
      <c r="P461" s="64"/>
      <c r="Q461" s="59"/>
      <c r="R461" s="60"/>
      <c r="S461" s="64"/>
      <c r="T461" s="59"/>
      <c r="U461" s="60"/>
      <c r="V461" s="59"/>
      <c r="W461" s="60"/>
      <c r="X461" s="59">
        <v>309.00867</v>
      </c>
      <c r="Y461" s="60">
        <v>16.26361</v>
      </c>
      <c r="Z461" s="69"/>
      <c r="AA461" s="66"/>
      <c r="AB461" s="63"/>
      <c r="AC461" s="64"/>
      <c r="AD461" s="69"/>
      <c r="AE461" s="64"/>
      <c r="AF461" s="69"/>
      <c r="AG461" s="64"/>
      <c r="AH461" s="59"/>
      <c r="AI461" s="60"/>
      <c r="AJ461" s="64"/>
      <c r="AK461" s="64"/>
      <c r="AL461" s="59"/>
      <c r="AM461" s="60"/>
      <c r="AN461" s="59"/>
      <c r="AO461" s="60"/>
      <c r="AP461" s="59"/>
      <c r="AQ461" s="60"/>
      <c r="AR461" s="69"/>
      <c r="AS461" s="64"/>
      <c r="AT461" s="60"/>
      <c r="AU461" s="64"/>
      <c r="AV461" s="64"/>
      <c r="AW461" s="64"/>
      <c r="AX461" s="64"/>
      <c r="AY461" s="64"/>
      <c r="AZ461" s="64"/>
      <c r="BA461" s="64"/>
      <c r="BB461" s="64"/>
      <c r="BC461" s="69"/>
      <c r="BD461" s="60"/>
      <c r="BE461" s="59"/>
      <c r="BF461" s="60"/>
      <c r="BG461" s="60"/>
      <c r="BH461" s="69"/>
      <c r="BI461" s="64"/>
      <c r="BJ461" s="64"/>
      <c r="BK461" s="64"/>
      <c r="BL461" s="69"/>
      <c r="BM461" s="64"/>
      <c r="BN461" s="64"/>
      <c r="BO461" s="64">
        <v>567.72569999999996</v>
      </c>
      <c r="BP461" s="64"/>
      <c r="BQ461" s="64"/>
      <c r="BR461" s="64"/>
      <c r="BS461" s="69"/>
      <c r="BT461" s="64"/>
      <c r="BU461" s="70"/>
      <c r="BV461" s="66"/>
      <c r="BW461" s="64"/>
      <c r="BX461" s="66"/>
      <c r="BY461" s="66"/>
      <c r="BZ461" s="64"/>
      <c r="CA461" s="64"/>
      <c r="CB461" s="60"/>
      <c r="CC461" s="60"/>
      <c r="CD461" s="64"/>
      <c r="CE461" s="64"/>
      <c r="CF461" s="69"/>
      <c r="CG461" s="64"/>
    </row>
    <row r="462" spans="1:85" outlineLevel="1" x14ac:dyDescent="0.35">
      <c r="A462" s="84" t="s">
        <v>726</v>
      </c>
      <c r="B462" s="54" t="s">
        <v>759</v>
      </c>
      <c r="C462" s="55" t="s">
        <v>113</v>
      </c>
      <c r="D462" s="137" t="s">
        <v>760</v>
      </c>
      <c r="E462" s="57" t="s">
        <v>65</v>
      </c>
      <c r="F462" s="86">
        <f t="shared" si="102"/>
        <v>473.75844999999998</v>
      </c>
      <c r="G462" s="59">
        <f t="shared" si="103"/>
        <v>0</v>
      </c>
      <c r="H462" s="60">
        <f t="shared" si="104"/>
        <v>473.75844999999998</v>
      </c>
      <c r="I462" s="61"/>
      <c r="J462" s="60"/>
      <c r="K462" s="69"/>
      <c r="L462" s="64"/>
      <c r="M462" s="63"/>
      <c r="N462" s="64"/>
      <c r="O462" s="69"/>
      <c r="P462" s="64"/>
      <c r="Q462" s="59"/>
      <c r="R462" s="60"/>
      <c r="S462" s="64">
        <v>473.75844999999998</v>
      </c>
      <c r="T462" s="59"/>
      <c r="U462" s="60"/>
      <c r="V462" s="59"/>
      <c r="W462" s="60"/>
      <c r="X462" s="59"/>
      <c r="Y462" s="60"/>
      <c r="Z462" s="69"/>
      <c r="AA462" s="66"/>
      <c r="AB462" s="63"/>
      <c r="AC462" s="64"/>
      <c r="AD462" s="69"/>
      <c r="AE462" s="64"/>
      <c r="AF462" s="69"/>
      <c r="AG462" s="64"/>
      <c r="AH462" s="59"/>
      <c r="AI462" s="60"/>
      <c r="AJ462" s="64"/>
      <c r="AK462" s="64"/>
      <c r="AL462" s="59"/>
      <c r="AM462" s="60"/>
      <c r="AN462" s="59"/>
      <c r="AO462" s="60"/>
      <c r="AP462" s="59"/>
      <c r="AQ462" s="60"/>
      <c r="AR462" s="69"/>
      <c r="AS462" s="64"/>
      <c r="AT462" s="60"/>
      <c r="AU462" s="64"/>
      <c r="AV462" s="64"/>
      <c r="AW462" s="64"/>
      <c r="AX462" s="64"/>
      <c r="AY462" s="64"/>
      <c r="AZ462" s="64"/>
      <c r="BA462" s="64"/>
      <c r="BB462" s="64"/>
      <c r="BC462" s="69"/>
      <c r="BD462" s="60"/>
      <c r="BE462" s="59"/>
      <c r="BF462" s="60"/>
      <c r="BG462" s="60"/>
      <c r="BH462" s="69"/>
      <c r="BI462" s="64"/>
      <c r="BJ462" s="64"/>
      <c r="BK462" s="64"/>
      <c r="BL462" s="69"/>
      <c r="BM462" s="64"/>
      <c r="BN462" s="64"/>
      <c r="BO462" s="64"/>
      <c r="BP462" s="64"/>
      <c r="BQ462" s="64"/>
      <c r="BR462" s="64"/>
      <c r="BS462" s="69"/>
      <c r="BT462" s="64"/>
      <c r="BU462" s="70"/>
      <c r="BV462" s="66"/>
      <c r="BW462" s="64"/>
      <c r="BX462" s="66"/>
      <c r="BY462" s="66"/>
      <c r="BZ462" s="64"/>
      <c r="CA462" s="64"/>
      <c r="CB462" s="60"/>
      <c r="CC462" s="60"/>
      <c r="CD462" s="64"/>
      <c r="CE462" s="64"/>
      <c r="CF462" s="69"/>
      <c r="CG462" s="64"/>
    </row>
    <row r="463" spans="1:85" outlineLevel="1" x14ac:dyDescent="0.35">
      <c r="A463" s="53" t="s">
        <v>726</v>
      </c>
      <c r="B463" s="88" t="s">
        <v>777</v>
      </c>
      <c r="C463" s="55" t="s">
        <v>113</v>
      </c>
      <c r="D463" s="56" t="s">
        <v>778</v>
      </c>
      <c r="E463" s="57" t="s">
        <v>65</v>
      </c>
      <c r="F463" s="86">
        <f t="shared" si="102"/>
        <v>8430.5385800000004</v>
      </c>
      <c r="G463" s="59">
        <f t="shared" si="103"/>
        <v>3388.4284499999999</v>
      </c>
      <c r="H463" s="60">
        <f t="shared" si="104"/>
        <v>5042.11013</v>
      </c>
      <c r="I463" s="61">
        <v>1903.58384</v>
      </c>
      <c r="J463" s="60">
        <v>777.52016000000003</v>
      </c>
      <c r="K463" s="69">
        <v>569.13502000000005</v>
      </c>
      <c r="L463" s="64">
        <v>232.46360000000001</v>
      </c>
      <c r="M463" s="63">
        <v>25.442329999999998</v>
      </c>
      <c r="N463" s="64">
        <v>10.39193</v>
      </c>
      <c r="O463" s="69"/>
      <c r="P463" s="64"/>
      <c r="Q463" s="59"/>
      <c r="R463" s="60"/>
      <c r="S463" s="64">
        <v>696.24170000000004</v>
      </c>
      <c r="T463" s="59">
        <v>890.26725999999996</v>
      </c>
      <c r="U463" s="60">
        <v>8.9927399999999995</v>
      </c>
      <c r="V463" s="59"/>
      <c r="W463" s="60"/>
      <c r="X463" s="59"/>
      <c r="Y463" s="60"/>
      <c r="Z463" s="69"/>
      <c r="AA463" s="66"/>
      <c r="AB463" s="63"/>
      <c r="AC463" s="64"/>
      <c r="AD463" s="69"/>
      <c r="AE463" s="64"/>
      <c r="AF463" s="69"/>
      <c r="AG463" s="64"/>
      <c r="AH463" s="59"/>
      <c r="AI463" s="60"/>
      <c r="AJ463" s="64"/>
      <c r="AK463" s="64"/>
      <c r="AL463" s="59"/>
      <c r="AM463" s="60"/>
      <c r="AN463" s="59"/>
      <c r="AO463" s="60"/>
      <c r="AP463" s="59"/>
      <c r="AQ463" s="60"/>
      <c r="AR463" s="69"/>
      <c r="AS463" s="64"/>
      <c r="AT463" s="60"/>
      <c r="AU463" s="64"/>
      <c r="AV463" s="64"/>
      <c r="AW463" s="64"/>
      <c r="AX463" s="64"/>
      <c r="AY463" s="64"/>
      <c r="AZ463" s="64"/>
      <c r="BA463" s="64"/>
      <c r="BB463" s="64"/>
      <c r="BC463" s="69"/>
      <c r="BD463" s="60"/>
      <c r="BE463" s="59"/>
      <c r="BF463" s="60"/>
      <c r="BG463" s="60"/>
      <c r="BH463" s="69"/>
      <c r="BI463" s="64"/>
      <c r="BJ463" s="64"/>
      <c r="BK463" s="64"/>
      <c r="BL463" s="69"/>
      <c r="BM463" s="64"/>
      <c r="BN463" s="64">
        <v>2017</v>
      </c>
      <c r="BO463" s="64">
        <v>1299.5</v>
      </c>
      <c r="BP463" s="64"/>
      <c r="BQ463" s="64"/>
      <c r="BR463" s="64"/>
      <c r="BS463" s="69"/>
      <c r="BT463" s="64"/>
      <c r="BU463" s="70"/>
      <c r="BV463" s="66"/>
      <c r="BW463" s="64"/>
      <c r="BX463" s="66"/>
      <c r="BY463" s="66"/>
      <c r="BZ463" s="64"/>
      <c r="CA463" s="64"/>
      <c r="CB463" s="60"/>
      <c r="CC463" s="60"/>
      <c r="CD463" s="64"/>
      <c r="CE463" s="64"/>
      <c r="CF463" s="69"/>
      <c r="CG463" s="64"/>
    </row>
    <row r="464" spans="1:85" outlineLevel="1" x14ac:dyDescent="0.35">
      <c r="A464" s="84" t="s">
        <v>726</v>
      </c>
      <c r="B464" s="88" t="s">
        <v>780</v>
      </c>
      <c r="C464" s="55" t="s">
        <v>113</v>
      </c>
      <c r="D464" s="56" t="s">
        <v>781</v>
      </c>
      <c r="E464" s="57" t="s">
        <v>65</v>
      </c>
      <c r="F464" s="86">
        <f t="shared" si="102"/>
        <v>12172.01341</v>
      </c>
      <c r="G464" s="59">
        <f t="shared" si="103"/>
        <v>8370.5789700000005</v>
      </c>
      <c r="H464" s="60">
        <f t="shared" si="104"/>
        <v>3801.43444</v>
      </c>
      <c r="I464" s="61">
        <v>572.50423999999998</v>
      </c>
      <c r="J464" s="60">
        <v>233.83976000000001</v>
      </c>
      <c r="K464" s="69">
        <v>1456.1146799999999</v>
      </c>
      <c r="L464" s="64">
        <v>594.75107000000003</v>
      </c>
      <c r="M464" s="63"/>
      <c r="N464" s="64"/>
      <c r="O464" s="69"/>
      <c r="P464" s="64"/>
      <c r="Q464" s="59"/>
      <c r="R464" s="60"/>
      <c r="S464" s="64">
        <v>2368.79225</v>
      </c>
      <c r="T464" s="59">
        <v>582.89607999999998</v>
      </c>
      <c r="U464" s="60">
        <v>5.8879200000000003</v>
      </c>
      <c r="V464" s="59">
        <v>5499.9529000000002</v>
      </c>
      <c r="W464" s="60">
        <v>55.555100000000003</v>
      </c>
      <c r="X464" s="59">
        <v>259.11106999999998</v>
      </c>
      <c r="Y464" s="60">
        <v>13.637420000000001</v>
      </c>
      <c r="Z464" s="69"/>
      <c r="AA464" s="66"/>
      <c r="AB464" s="63"/>
      <c r="AC464" s="64"/>
      <c r="AD464" s="69"/>
      <c r="AE464" s="64"/>
      <c r="AF464" s="69"/>
      <c r="AG464" s="64"/>
      <c r="AH464" s="59"/>
      <c r="AI464" s="60"/>
      <c r="AJ464" s="64"/>
      <c r="AK464" s="64"/>
      <c r="AL464" s="59"/>
      <c r="AM464" s="60"/>
      <c r="AN464" s="59"/>
      <c r="AO464" s="60"/>
      <c r="AP464" s="59"/>
      <c r="AQ464" s="60"/>
      <c r="AR464" s="69"/>
      <c r="AS464" s="64"/>
      <c r="AT464" s="60"/>
      <c r="AU464" s="64"/>
      <c r="AV464" s="64"/>
      <c r="AW464" s="64"/>
      <c r="AX464" s="64"/>
      <c r="AY464" s="64"/>
      <c r="AZ464" s="64"/>
      <c r="BA464" s="64"/>
      <c r="BB464" s="64"/>
      <c r="BC464" s="69"/>
      <c r="BD464" s="60"/>
      <c r="BE464" s="59"/>
      <c r="BF464" s="60"/>
      <c r="BG464" s="60"/>
      <c r="BH464" s="69"/>
      <c r="BI464" s="64"/>
      <c r="BJ464" s="64"/>
      <c r="BK464" s="64"/>
      <c r="BL464" s="69"/>
      <c r="BM464" s="64"/>
      <c r="BN464" s="64"/>
      <c r="BO464" s="64"/>
      <c r="BP464" s="64"/>
      <c r="BQ464" s="64"/>
      <c r="BR464" s="64"/>
      <c r="BS464" s="69"/>
      <c r="BT464" s="64"/>
      <c r="BU464" s="70"/>
      <c r="BV464" s="66"/>
      <c r="BW464" s="64"/>
      <c r="BX464" s="66"/>
      <c r="BY464" s="66"/>
      <c r="BZ464" s="64"/>
      <c r="CA464" s="64"/>
      <c r="CB464" s="60"/>
      <c r="CC464" s="60"/>
      <c r="CD464" s="64">
        <v>528.97091999999998</v>
      </c>
      <c r="CE464" s="64"/>
      <c r="CF464" s="69"/>
      <c r="CG464" s="64"/>
    </row>
    <row r="465" spans="1:85" outlineLevel="1" x14ac:dyDescent="0.35">
      <c r="A465" s="92" t="s">
        <v>726</v>
      </c>
      <c r="B465" s="54" t="s">
        <v>782</v>
      </c>
      <c r="C465" s="55" t="s">
        <v>113</v>
      </c>
      <c r="D465" s="56" t="s">
        <v>783</v>
      </c>
      <c r="E465" s="57" t="s">
        <v>65</v>
      </c>
      <c r="F465" s="86">
        <f t="shared" si="102"/>
        <v>4595.3841599999996</v>
      </c>
      <c r="G465" s="59">
        <f t="shared" si="103"/>
        <v>3087.8994499999999</v>
      </c>
      <c r="H465" s="60">
        <f t="shared" si="104"/>
        <v>1507.48471</v>
      </c>
      <c r="I465" s="61">
        <v>44.790210000000002</v>
      </c>
      <c r="J465" s="60">
        <v>18.294589999999999</v>
      </c>
      <c r="K465" s="69">
        <v>720.17340999999999</v>
      </c>
      <c r="L465" s="64">
        <v>294.15532999999999</v>
      </c>
      <c r="M465" s="63"/>
      <c r="N465" s="64"/>
      <c r="O465" s="69"/>
      <c r="P465" s="64"/>
      <c r="Q465" s="59"/>
      <c r="R465" s="60"/>
      <c r="S465" s="64">
        <v>1171.57062</v>
      </c>
      <c r="T465" s="59">
        <v>1108.7998299999999</v>
      </c>
      <c r="U465" s="60">
        <v>11.20017</v>
      </c>
      <c r="V465" s="59">
        <v>1214.136</v>
      </c>
      <c r="W465" s="60">
        <v>12.263999999999999</v>
      </c>
      <c r="X465" s="59"/>
      <c r="Y465" s="60"/>
      <c r="Z465" s="69"/>
      <c r="AA465" s="66"/>
      <c r="AB465" s="63"/>
      <c r="AC465" s="64"/>
      <c r="AD465" s="69"/>
      <c r="AE465" s="64"/>
      <c r="AF465" s="69"/>
      <c r="AG465" s="64"/>
      <c r="AH465" s="59"/>
      <c r="AI465" s="60"/>
      <c r="AJ465" s="64"/>
      <c r="AK465" s="64"/>
      <c r="AL465" s="59"/>
      <c r="AM465" s="60"/>
      <c r="AN465" s="59"/>
      <c r="AO465" s="60"/>
      <c r="AP465" s="59"/>
      <c r="AQ465" s="60"/>
      <c r="AR465" s="69"/>
      <c r="AS465" s="64"/>
      <c r="AT465" s="60"/>
      <c r="AU465" s="64"/>
      <c r="AV465" s="64"/>
      <c r="AW465" s="64"/>
      <c r="AX465" s="64"/>
      <c r="AY465" s="64"/>
      <c r="AZ465" s="64"/>
      <c r="BA465" s="64"/>
      <c r="BB465" s="64"/>
      <c r="BC465" s="69"/>
      <c r="BD465" s="60"/>
      <c r="BE465" s="59"/>
      <c r="BF465" s="60"/>
      <c r="BG465" s="60"/>
      <c r="BH465" s="69"/>
      <c r="BI465" s="64"/>
      <c r="BJ465" s="64"/>
      <c r="BK465" s="64"/>
      <c r="BL465" s="69"/>
      <c r="BM465" s="64"/>
      <c r="BN465" s="64"/>
      <c r="BO465" s="64"/>
      <c r="BP465" s="64"/>
      <c r="BQ465" s="64"/>
      <c r="BR465" s="64"/>
      <c r="BS465" s="69"/>
      <c r="BT465" s="64"/>
      <c r="BU465" s="70"/>
      <c r="BV465" s="66"/>
      <c r="BW465" s="64"/>
      <c r="BX465" s="66"/>
      <c r="BY465" s="66"/>
      <c r="BZ465" s="64"/>
      <c r="CA465" s="64"/>
      <c r="CB465" s="60"/>
      <c r="CC465" s="60"/>
      <c r="CD465" s="64"/>
      <c r="CE465" s="64"/>
      <c r="CF465" s="69"/>
      <c r="CG465" s="64"/>
    </row>
    <row r="466" spans="1:85" outlineLevel="1" x14ac:dyDescent="0.35">
      <c r="A466" s="84" t="s">
        <v>726</v>
      </c>
      <c r="B466" s="88" t="s">
        <v>784</v>
      </c>
      <c r="C466" s="55" t="s">
        <v>113</v>
      </c>
      <c r="D466" s="56" t="s">
        <v>785</v>
      </c>
      <c r="E466" s="57" t="s">
        <v>121</v>
      </c>
      <c r="F466" s="86">
        <f t="shared" si="102"/>
        <v>23814.2019</v>
      </c>
      <c r="G466" s="59">
        <f t="shared" si="103"/>
        <v>6842.6557300000004</v>
      </c>
      <c r="H466" s="60">
        <f t="shared" si="104"/>
        <v>16971.546170000001</v>
      </c>
      <c r="I466" s="61">
        <v>151.16695000000001</v>
      </c>
      <c r="J466" s="60">
        <v>61.744250000000001</v>
      </c>
      <c r="K466" s="69"/>
      <c r="L466" s="64"/>
      <c r="M466" s="63">
        <v>448.38538</v>
      </c>
      <c r="N466" s="64">
        <v>183.14332999999999</v>
      </c>
      <c r="O466" s="69"/>
      <c r="P466" s="64"/>
      <c r="Q466" s="59"/>
      <c r="R466" s="60"/>
      <c r="S466" s="64">
        <f>1999.7318+704.69015</f>
        <v>2704.4219499999999</v>
      </c>
      <c r="T466" s="59"/>
      <c r="U466" s="60"/>
      <c r="V466" s="59"/>
      <c r="W466" s="60"/>
      <c r="X466" s="59"/>
      <c r="Y466" s="60"/>
      <c r="Z466" s="69"/>
      <c r="AA466" s="66"/>
      <c r="AB466" s="63"/>
      <c r="AC466" s="64"/>
      <c r="AD466" s="69">
        <v>2961.3732399999999</v>
      </c>
      <c r="AE466" s="64">
        <v>1209.5749800000001</v>
      </c>
      <c r="AF466" s="69"/>
      <c r="AG466" s="64"/>
      <c r="AH466" s="69">
        <v>3281.7301600000001</v>
      </c>
      <c r="AI466" s="73">
        <v>1340.425</v>
      </c>
      <c r="AJ466" s="64">
        <v>11472.23666</v>
      </c>
      <c r="AK466" s="64"/>
      <c r="AL466" s="59"/>
      <c r="AM466" s="60"/>
      <c r="AN466" s="59"/>
      <c r="AO466" s="60"/>
      <c r="AP466" s="59"/>
      <c r="AQ466" s="60"/>
      <c r="AR466" s="69"/>
      <c r="AS466" s="64"/>
      <c r="AT466" s="60"/>
      <c r="AU466" s="64"/>
      <c r="AV466" s="64"/>
      <c r="AW466" s="64"/>
      <c r="AX466" s="64"/>
      <c r="AY466" s="64"/>
      <c r="AZ466" s="64"/>
      <c r="BA466" s="64"/>
      <c r="BB466" s="64"/>
      <c r="BC466" s="69"/>
      <c r="BD466" s="60"/>
      <c r="BE466" s="59"/>
      <c r="BF466" s="60"/>
      <c r="BG466" s="60"/>
      <c r="BH466" s="69"/>
      <c r="BI466" s="64"/>
      <c r="BJ466" s="64"/>
      <c r="BK466" s="64"/>
      <c r="BL466" s="69"/>
      <c r="BM466" s="64"/>
      <c r="BN466" s="64"/>
      <c r="BO466" s="64"/>
      <c r="BP466" s="64"/>
      <c r="BQ466" s="64"/>
      <c r="BR466" s="64"/>
      <c r="BS466" s="69"/>
      <c r="BT466" s="64"/>
      <c r="BU466" s="70"/>
      <c r="BV466" s="66"/>
      <c r="BW466" s="64"/>
      <c r="BX466" s="66"/>
      <c r="BY466" s="66"/>
      <c r="BZ466" s="64"/>
      <c r="CA466" s="64"/>
      <c r="CB466" s="60"/>
      <c r="CC466" s="60"/>
      <c r="CD466" s="64"/>
      <c r="CE466" s="64"/>
      <c r="CF466" s="69"/>
      <c r="CG466" s="64"/>
    </row>
    <row r="467" spans="1:85" outlineLevel="1" x14ac:dyDescent="0.35">
      <c r="A467" s="84" t="s">
        <v>726</v>
      </c>
      <c r="B467" s="88" t="s">
        <v>786</v>
      </c>
      <c r="C467" s="55" t="s">
        <v>113</v>
      </c>
      <c r="D467" s="56" t="s">
        <v>787</v>
      </c>
      <c r="E467" s="57" t="s">
        <v>65</v>
      </c>
      <c r="F467" s="86">
        <f t="shared" si="102"/>
        <v>261.21177999999998</v>
      </c>
      <c r="G467" s="59">
        <f t="shared" si="103"/>
        <v>185.46036999999998</v>
      </c>
      <c r="H467" s="60">
        <f t="shared" si="104"/>
        <v>75.751410000000007</v>
      </c>
      <c r="I467" s="61">
        <v>33.592660000000002</v>
      </c>
      <c r="J467" s="60">
        <v>13.720940000000001</v>
      </c>
      <c r="K467" s="69">
        <v>151.86770999999999</v>
      </c>
      <c r="L467" s="64">
        <v>62.030470000000001</v>
      </c>
      <c r="M467" s="63"/>
      <c r="N467" s="64"/>
      <c r="O467" s="69"/>
      <c r="P467" s="64"/>
      <c r="Q467" s="59"/>
      <c r="R467" s="60"/>
      <c r="S467" s="64"/>
      <c r="T467" s="59"/>
      <c r="U467" s="60"/>
      <c r="V467" s="59"/>
      <c r="W467" s="60"/>
      <c r="X467" s="59"/>
      <c r="Y467" s="60"/>
      <c r="Z467" s="69"/>
      <c r="AA467" s="66"/>
      <c r="AB467" s="63"/>
      <c r="AC467" s="64"/>
      <c r="AD467" s="69"/>
      <c r="AE467" s="64"/>
      <c r="AF467" s="69"/>
      <c r="AG467" s="64"/>
      <c r="AH467" s="59"/>
      <c r="AI467" s="60"/>
      <c r="AJ467" s="64"/>
      <c r="AK467" s="64"/>
      <c r="AL467" s="59"/>
      <c r="AM467" s="60"/>
      <c r="AN467" s="59"/>
      <c r="AO467" s="60"/>
      <c r="AP467" s="59"/>
      <c r="AQ467" s="60"/>
      <c r="AR467" s="69"/>
      <c r="AS467" s="64"/>
      <c r="AT467" s="60"/>
      <c r="AU467" s="64"/>
      <c r="AV467" s="64"/>
      <c r="AW467" s="64"/>
      <c r="AX467" s="64"/>
      <c r="AY467" s="64"/>
      <c r="AZ467" s="64"/>
      <c r="BA467" s="64"/>
      <c r="BB467" s="64"/>
      <c r="BC467" s="69"/>
      <c r="BD467" s="60"/>
      <c r="BE467" s="59"/>
      <c r="BF467" s="60"/>
      <c r="BG467" s="60"/>
      <c r="BH467" s="69"/>
      <c r="BI467" s="64"/>
      <c r="BJ467" s="64"/>
      <c r="BK467" s="64"/>
      <c r="BL467" s="69"/>
      <c r="BM467" s="64"/>
      <c r="BN467" s="64"/>
      <c r="BO467" s="64"/>
      <c r="BP467" s="64"/>
      <c r="BQ467" s="64"/>
      <c r="BR467" s="64"/>
      <c r="BS467" s="69"/>
      <c r="BT467" s="64"/>
      <c r="BU467" s="70"/>
      <c r="BV467" s="66"/>
      <c r="BW467" s="64"/>
      <c r="BX467" s="66"/>
      <c r="BY467" s="66"/>
      <c r="BZ467" s="64"/>
      <c r="CA467" s="64"/>
      <c r="CB467" s="60"/>
      <c r="CC467" s="60"/>
      <c r="CD467" s="64"/>
      <c r="CE467" s="64"/>
      <c r="CF467" s="69"/>
      <c r="CG467" s="64"/>
    </row>
    <row r="468" spans="1:85" s="78" customFormat="1" ht="22.5" x14ac:dyDescent="0.3">
      <c r="A468" s="105" t="s">
        <v>791</v>
      </c>
      <c r="B468" s="106"/>
      <c r="C468" s="97" t="s">
        <v>133</v>
      </c>
      <c r="D468" s="98"/>
      <c r="E468" s="98"/>
      <c r="F468" s="108">
        <f t="shared" ref="F468:AK468" si="105">SUBTOTAL(9,F429:F467)</f>
        <v>349544.71848000004</v>
      </c>
      <c r="G468" s="108">
        <f t="shared" si="105"/>
        <v>83766.141749999995</v>
      </c>
      <c r="H468" s="108">
        <f t="shared" si="105"/>
        <v>265778.57673000003</v>
      </c>
      <c r="I468" s="108">
        <f t="shared" si="105"/>
        <v>7139.9612999999999</v>
      </c>
      <c r="J468" s="108">
        <f t="shared" si="105"/>
        <v>2916.3222100000003</v>
      </c>
      <c r="K468" s="108">
        <f t="shared" si="105"/>
        <v>7487.1586200000002</v>
      </c>
      <c r="L468" s="108">
        <f t="shared" si="105"/>
        <v>3058.1352200000001</v>
      </c>
      <c r="M468" s="108">
        <f t="shared" si="105"/>
        <v>1880.78793</v>
      </c>
      <c r="N468" s="108">
        <f t="shared" si="105"/>
        <v>768.20915000000002</v>
      </c>
      <c r="O468" s="108">
        <f t="shared" si="105"/>
        <v>0</v>
      </c>
      <c r="P468" s="108">
        <f t="shared" si="105"/>
        <v>0</v>
      </c>
      <c r="Q468" s="108">
        <f t="shared" si="105"/>
        <v>0</v>
      </c>
      <c r="R468" s="108">
        <f t="shared" si="105"/>
        <v>0</v>
      </c>
      <c r="S468" s="108">
        <f t="shared" si="105"/>
        <v>20857.09259</v>
      </c>
      <c r="T468" s="108">
        <f t="shared" si="105"/>
        <v>20044.586509999997</v>
      </c>
      <c r="U468" s="108">
        <f t="shared" si="105"/>
        <v>202.47366</v>
      </c>
      <c r="V468" s="108">
        <f t="shared" si="105"/>
        <v>13613.315400000001</v>
      </c>
      <c r="W468" s="108">
        <f t="shared" si="105"/>
        <v>137.50827000000001</v>
      </c>
      <c r="X468" s="108">
        <f t="shared" si="105"/>
        <v>2890.9418700000001</v>
      </c>
      <c r="Y468" s="108">
        <f t="shared" si="105"/>
        <v>152.15482</v>
      </c>
      <c r="Z468" s="108">
        <f t="shared" si="105"/>
        <v>0</v>
      </c>
      <c r="AA468" s="108">
        <f t="shared" si="105"/>
        <v>0</v>
      </c>
      <c r="AB468" s="108">
        <f t="shared" si="105"/>
        <v>0</v>
      </c>
      <c r="AC468" s="108">
        <f t="shared" si="105"/>
        <v>0</v>
      </c>
      <c r="AD468" s="108">
        <f t="shared" si="105"/>
        <v>8967.4408800000001</v>
      </c>
      <c r="AE468" s="108">
        <f t="shared" si="105"/>
        <v>3662.7575400000005</v>
      </c>
      <c r="AF468" s="108">
        <f t="shared" si="105"/>
        <v>570.39299000000005</v>
      </c>
      <c r="AG468" s="108">
        <f t="shared" si="105"/>
        <v>232.97742</v>
      </c>
      <c r="AH468" s="108">
        <f t="shared" si="105"/>
        <v>12729.43723</v>
      </c>
      <c r="AI468" s="108">
        <f t="shared" si="105"/>
        <v>5199.3476099999998</v>
      </c>
      <c r="AJ468" s="108">
        <f t="shared" si="105"/>
        <v>38377.483400000005</v>
      </c>
      <c r="AK468" s="108">
        <f t="shared" si="105"/>
        <v>0</v>
      </c>
      <c r="AL468" s="108">
        <f t="shared" ref="AL468:BQ468" si="106">SUBTOTAL(9,AL429:AL467)</f>
        <v>0</v>
      </c>
      <c r="AM468" s="108">
        <f t="shared" si="106"/>
        <v>0</v>
      </c>
      <c r="AN468" s="108">
        <f t="shared" si="106"/>
        <v>0</v>
      </c>
      <c r="AO468" s="108">
        <f t="shared" si="106"/>
        <v>0</v>
      </c>
      <c r="AP468" s="108">
        <f t="shared" si="106"/>
        <v>0</v>
      </c>
      <c r="AQ468" s="108">
        <f t="shared" si="106"/>
        <v>0</v>
      </c>
      <c r="AR468" s="108">
        <f t="shared" si="106"/>
        <v>384.21902</v>
      </c>
      <c r="AS468" s="108">
        <f t="shared" si="106"/>
        <v>90.78098</v>
      </c>
      <c r="AT468" s="108">
        <f t="shared" si="106"/>
        <v>0</v>
      </c>
      <c r="AU468" s="108">
        <f t="shared" si="106"/>
        <v>7260</v>
      </c>
      <c r="AV468" s="108">
        <f t="shared" si="106"/>
        <v>21070</v>
      </c>
      <c r="AW468" s="108">
        <f t="shared" si="106"/>
        <v>48353.059899999993</v>
      </c>
      <c r="AX468" s="108">
        <f t="shared" si="106"/>
        <v>0</v>
      </c>
      <c r="AY468" s="108">
        <f t="shared" si="106"/>
        <v>0</v>
      </c>
      <c r="AZ468" s="108">
        <f t="shared" si="106"/>
        <v>5950</v>
      </c>
      <c r="BA468" s="108">
        <f t="shared" si="106"/>
        <v>16000</v>
      </c>
      <c r="BB468" s="108">
        <f t="shared" si="106"/>
        <v>0</v>
      </c>
      <c r="BC468" s="108">
        <f t="shared" si="106"/>
        <v>0</v>
      </c>
      <c r="BD468" s="108">
        <f t="shared" si="106"/>
        <v>0</v>
      </c>
      <c r="BE468" s="108">
        <f t="shared" si="106"/>
        <v>0</v>
      </c>
      <c r="BF468" s="108">
        <f t="shared" si="106"/>
        <v>0</v>
      </c>
      <c r="BG468" s="108">
        <f t="shared" si="106"/>
        <v>0</v>
      </c>
      <c r="BH468" s="108">
        <f t="shared" si="106"/>
        <v>0</v>
      </c>
      <c r="BI468" s="108">
        <f t="shared" si="106"/>
        <v>0</v>
      </c>
      <c r="BJ468" s="108">
        <f t="shared" si="106"/>
        <v>0</v>
      </c>
      <c r="BK468" s="108">
        <f t="shared" si="106"/>
        <v>302.07454999999999</v>
      </c>
      <c r="BL468" s="108">
        <f>SUBTOTAL(9,BL429:BL467)</f>
        <v>8057.9</v>
      </c>
      <c r="BM468" s="108">
        <f>SUBTOTAL(9,BM429:BM467)</f>
        <v>1563.1382900000001</v>
      </c>
      <c r="BN468" s="108">
        <f t="shared" si="106"/>
        <v>26646.799999999999</v>
      </c>
      <c r="BO468" s="108">
        <f t="shared" si="106"/>
        <v>2131.2257</v>
      </c>
      <c r="BP468" s="108">
        <f t="shared" si="106"/>
        <v>32580.6</v>
      </c>
      <c r="BQ468" s="108">
        <f t="shared" si="106"/>
        <v>22664.020700000001</v>
      </c>
      <c r="BR468" s="108">
        <f t="shared" ref="BR468:CG468" si="107">SUBTOTAL(9,BR429:BR467)</f>
        <v>26.101749999999999</v>
      </c>
      <c r="BS468" s="108">
        <f t="shared" si="107"/>
        <v>0</v>
      </c>
      <c r="BT468" s="108">
        <f t="shared" si="107"/>
        <v>0</v>
      </c>
      <c r="BU468" s="108">
        <f t="shared" si="107"/>
        <v>0</v>
      </c>
      <c r="BV468" s="108">
        <f t="shared" si="107"/>
        <v>0</v>
      </c>
      <c r="BW468" s="108">
        <f t="shared" si="107"/>
        <v>0</v>
      </c>
      <c r="BX468" s="108">
        <f t="shared" si="107"/>
        <v>0</v>
      </c>
      <c r="BY468" s="108">
        <f t="shared" si="107"/>
        <v>0</v>
      </c>
      <c r="BZ468" s="108">
        <f t="shared" si="107"/>
        <v>0</v>
      </c>
      <c r="CA468" s="108">
        <f t="shared" si="107"/>
        <v>0</v>
      </c>
      <c r="CB468" s="108">
        <f t="shared" si="107"/>
        <v>1818.13471</v>
      </c>
      <c r="CC468" s="108">
        <f t="shared" si="107"/>
        <v>0</v>
      </c>
      <c r="CD468" s="108">
        <f t="shared" si="107"/>
        <v>3677.4158600000001</v>
      </c>
      <c r="CE468" s="108">
        <f t="shared" si="107"/>
        <v>80.7624</v>
      </c>
      <c r="CF468" s="108">
        <f t="shared" si="107"/>
        <v>0</v>
      </c>
      <c r="CG468" s="108">
        <f t="shared" si="107"/>
        <v>0</v>
      </c>
    </row>
    <row r="469" spans="1:85" ht="69.75" outlineLevel="1" x14ac:dyDescent="0.35">
      <c r="A469" s="84" t="s">
        <v>792</v>
      </c>
      <c r="B469" s="88" t="s">
        <v>795</v>
      </c>
      <c r="C469" s="55" t="s">
        <v>64</v>
      </c>
      <c r="D469" s="55" t="s">
        <v>796</v>
      </c>
      <c r="E469" s="57" t="s">
        <v>65</v>
      </c>
      <c r="F469" s="86">
        <f t="shared" ref="F469:F481" si="108">G469+H469</f>
        <v>1450.5</v>
      </c>
      <c r="G469" s="59">
        <f t="shared" si="103"/>
        <v>0</v>
      </c>
      <c r="H469" s="60">
        <f t="shared" si="104"/>
        <v>1450.5</v>
      </c>
      <c r="I469" s="61"/>
      <c r="J469" s="60"/>
      <c r="K469" s="69"/>
      <c r="L469" s="64"/>
      <c r="M469" s="63"/>
      <c r="N469" s="64"/>
      <c r="O469" s="69"/>
      <c r="P469" s="64"/>
      <c r="Q469" s="59"/>
      <c r="R469" s="60"/>
      <c r="S469" s="64"/>
      <c r="T469" s="59"/>
      <c r="U469" s="60"/>
      <c r="V469" s="59"/>
      <c r="W469" s="60"/>
      <c r="X469" s="59"/>
      <c r="Y469" s="60"/>
      <c r="Z469" s="69"/>
      <c r="AA469" s="66"/>
      <c r="AB469" s="63"/>
      <c r="AC469" s="64"/>
      <c r="AD469" s="69"/>
      <c r="AE469" s="64"/>
      <c r="AF469" s="69"/>
      <c r="AG469" s="64"/>
      <c r="AH469" s="59"/>
      <c r="AI469" s="60"/>
      <c r="AJ469" s="64"/>
      <c r="AK469" s="64"/>
      <c r="AL469" s="59"/>
      <c r="AM469" s="60"/>
      <c r="AN469" s="59"/>
      <c r="AO469" s="60"/>
      <c r="AP469" s="59"/>
      <c r="AQ469" s="60"/>
      <c r="AR469" s="69"/>
      <c r="AS469" s="64"/>
      <c r="AT469" s="60"/>
      <c r="AU469" s="64"/>
      <c r="AV469" s="64"/>
      <c r="AW469" s="64"/>
      <c r="AX469" s="64"/>
      <c r="AY469" s="64"/>
      <c r="AZ469" s="64"/>
      <c r="BA469" s="64"/>
      <c r="BB469" s="64"/>
      <c r="BC469" s="69"/>
      <c r="BD469" s="60"/>
      <c r="BE469" s="59"/>
      <c r="BF469" s="60"/>
      <c r="BG469" s="60"/>
      <c r="BH469" s="69"/>
      <c r="BI469" s="64"/>
      <c r="BJ469" s="64"/>
      <c r="BK469" s="64"/>
      <c r="BL469" s="69"/>
      <c r="BM469" s="64"/>
      <c r="BN469" s="64"/>
      <c r="BO469" s="64"/>
      <c r="BP469" s="64"/>
      <c r="BQ469" s="64">
        <v>1450.5</v>
      </c>
      <c r="BR469" s="64"/>
      <c r="BS469" s="69"/>
      <c r="BT469" s="64"/>
      <c r="BU469" s="70"/>
      <c r="BV469" s="66"/>
      <c r="BW469" s="64"/>
      <c r="BX469" s="66"/>
      <c r="BY469" s="66"/>
      <c r="BZ469" s="64"/>
      <c r="CA469" s="64"/>
      <c r="CB469" s="60"/>
      <c r="CC469" s="60"/>
      <c r="CD469" s="64"/>
      <c r="CE469" s="64"/>
      <c r="CF469" s="69"/>
      <c r="CG469" s="64"/>
    </row>
    <row r="470" spans="1:85" ht="69.75" outlineLevel="1" x14ac:dyDescent="0.35">
      <c r="A470" s="84" t="s">
        <v>792</v>
      </c>
      <c r="B470" s="88" t="s">
        <v>793</v>
      </c>
      <c r="C470" s="55" t="s">
        <v>64</v>
      </c>
      <c r="D470" s="55" t="s">
        <v>794</v>
      </c>
      <c r="E470" s="57" t="s">
        <v>65</v>
      </c>
      <c r="F470" s="86">
        <f t="shared" si="108"/>
        <v>711.33698000000004</v>
      </c>
      <c r="G470" s="59">
        <f t="shared" si="103"/>
        <v>611.48890000000006</v>
      </c>
      <c r="H470" s="60">
        <f t="shared" si="104"/>
        <v>99.848079999999996</v>
      </c>
      <c r="I470" s="61">
        <v>235.14859000000001</v>
      </c>
      <c r="J470" s="60">
        <v>96.046610000000001</v>
      </c>
      <c r="K470" s="69"/>
      <c r="L470" s="64"/>
      <c r="M470" s="63"/>
      <c r="N470" s="64"/>
      <c r="O470" s="69"/>
      <c r="P470" s="64"/>
      <c r="Q470" s="59"/>
      <c r="R470" s="60"/>
      <c r="S470" s="64"/>
      <c r="T470" s="59">
        <v>376.34030999999999</v>
      </c>
      <c r="U470" s="60">
        <v>3.8014700000000001</v>
      </c>
      <c r="V470" s="59"/>
      <c r="W470" s="60"/>
      <c r="X470" s="59"/>
      <c r="Y470" s="60"/>
      <c r="Z470" s="69"/>
      <c r="AA470" s="66"/>
      <c r="AB470" s="63"/>
      <c r="AC470" s="64"/>
      <c r="AD470" s="69"/>
      <c r="AE470" s="64"/>
      <c r="AF470" s="69"/>
      <c r="AG470" s="64"/>
      <c r="AH470" s="59"/>
      <c r="AI470" s="60"/>
      <c r="AJ470" s="64"/>
      <c r="AK470" s="64"/>
      <c r="AL470" s="59"/>
      <c r="AM470" s="60"/>
      <c r="AN470" s="59"/>
      <c r="AO470" s="60"/>
      <c r="AP470" s="59"/>
      <c r="AQ470" s="60"/>
      <c r="AR470" s="69"/>
      <c r="AS470" s="64"/>
      <c r="AT470" s="60"/>
      <c r="AU470" s="64"/>
      <c r="AV470" s="64"/>
      <c r="AW470" s="64"/>
      <c r="AX470" s="64"/>
      <c r="AY470" s="64"/>
      <c r="AZ470" s="64"/>
      <c r="BA470" s="64"/>
      <c r="BB470" s="64"/>
      <c r="BC470" s="69"/>
      <c r="BD470" s="60"/>
      <c r="BE470" s="59"/>
      <c r="BF470" s="60"/>
      <c r="BG470" s="60"/>
      <c r="BH470" s="69"/>
      <c r="BI470" s="64"/>
      <c r="BJ470" s="64"/>
      <c r="BK470" s="64"/>
      <c r="BL470" s="69"/>
      <c r="BM470" s="64"/>
      <c r="BN470" s="64"/>
      <c r="BO470" s="64"/>
      <c r="BP470" s="64"/>
      <c r="BQ470" s="64"/>
      <c r="BR470" s="64"/>
      <c r="BS470" s="69"/>
      <c r="BT470" s="64"/>
      <c r="BU470" s="70"/>
      <c r="BV470" s="66"/>
      <c r="BW470" s="64"/>
      <c r="BX470" s="66"/>
      <c r="BY470" s="66"/>
      <c r="BZ470" s="64"/>
      <c r="CA470" s="64"/>
      <c r="CB470" s="60"/>
      <c r="CC470" s="60"/>
      <c r="CD470" s="64"/>
      <c r="CE470" s="64"/>
      <c r="CF470" s="69"/>
      <c r="CG470" s="64"/>
    </row>
    <row r="471" spans="1:85" ht="69.75" outlineLevel="1" x14ac:dyDescent="0.35">
      <c r="A471" s="94" t="s">
        <v>799</v>
      </c>
      <c r="B471" s="100" t="s">
        <v>800</v>
      </c>
      <c r="C471" s="55" t="s">
        <v>64</v>
      </c>
      <c r="D471" s="77">
        <v>245660037230</v>
      </c>
      <c r="E471" s="57" t="s">
        <v>65</v>
      </c>
      <c r="F471" s="86">
        <f t="shared" si="108"/>
        <v>1952</v>
      </c>
      <c r="G471" s="59">
        <f t="shared" si="103"/>
        <v>0</v>
      </c>
      <c r="H471" s="60">
        <f t="shared" si="104"/>
        <v>1952</v>
      </c>
      <c r="I471" s="61"/>
      <c r="J471" s="60"/>
      <c r="K471" s="69"/>
      <c r="L471" s="64"/>
      <c r="M471" s="63"/>
      <c r="N471" s="64"/>
      <c r="O471" s="69"/>
      <c r="P471" s="64"/>
      <c r="Q471" s="59"/>
      <c r="R471" s="60"/>
      <c r="S471" s="64"/>
      <c r="T471" s="59"/>
      <c r="U471" s="60"/>
      <c r="V471" s="59"/>
      <c r="W471" s="60"/>
      <c r="X471" s="59"/>
      <c r="Y471" s="60"/>
      <c r="Z471" s="69"/>
      <c r="AA471" s="66"/>
      <c r="AB471" s="63"/>
      <c r="AC471" s="64"/>
      <c r="AD471" s="69"/>
      <c r="AE471" s="64"/>
      <c r="AF471" s="69"/>
      <c r="AG471" s="64"/>
      <c r="AH471" s="59"/>
      <c r="AI471" s="60"/>
      <c r="AJ471" s="64"/>
      <c r="AK471" s="64"/>
      <c r="AL471" s="59"/>
      <c r="AM471" s="60"/>
      <c r="AN471" s="59"/>
      <c r="AO471" s="60"/>
      <c r="AP471" s="59"/>
      <c r="AQ471" s="60"/>
      <c r="AR471" s="69"/>
      <c r="AS471" s="64"/>
      <c r="AT471" s="60"/>
      <c r="AU471" s="64"/>
      <c r="AV471" s="64"/>
      <c r="AW471" s="64"/>
      <c r="AX471" s="64"/>
      <c r="AY471" s="64"/>
      <c r="AZ471" s="64"/>
      <c r="BA471" s="64"/>
      <c r="BB471" s="64"/>
      <c r="BC471" s="69"/>
      <c r="BD471" s="60"/>
      <c r="BE471" s="59"/>
      <c r="BF471" s="60"/>
      <c r="BG471" s="60"/>
      <c r="BH471" s="69"/>
      <c r="BI471" s="64"/>
      <c r="BJ471" s="64"/>
      <c r="BK471" s="64"/>
      <c r="BL471" s="69"/>
      <c r="BM471" s="64"/>
      <c r="BN471" s="64">
        <v>1952</v>
      </c>
      <c r="BO471" s="64"/>
      <c r="BP471" s="64"/>
      <c r="BQ471" s="64"/>
      <c r="BR471" s="64"/>
      <c r="BS471" s="69"/>
      <c r="BT471" s="64"/>
      <c r="BU471" s="70"/>
      <c r="BV471" s="66"/>
      <c r="BW471" s="64"/>
      <c r="BX471" s="66"/>
      <c r="BY471" s="66"/>
      <c r="BZ471" s="64"/>
      <c r="CA471" s="64"/>
      <c r="CB471" s="60"/>
      <c r="CC471" s="60"/>
      <c r="CD471" s="64"/>
      <c r="CE471" s="64"/>
      <c r="CF471" s="69"/>
      <c r="CG471" s="64"/>
    </row>
    <row r="472" spans="1:85" ht="116.25" outlineLevel="1" x14ac:dyDescent="0.35">
      <c r="A472" s="84" t="s">
        <v>792</v>
      </c>
      <c r="B472" s="88" t="s">
        <v>797</v>
      </c>
      <c r="C472" s="55" t="s">
        <v>64</v>
      </c>
      <c r="D472" s="55" t="s">
        <v>798</v>
      </c>
      <c r="E472" s="57" t="s">
        <v>65</v>
      </c>
      <c r="F472" s="86">
        <f t="shared" si="108"/>
        <v>120.06</v>
      </c>
      <c r="G472" s="59">
        <f t="shared" si="103"/>
        <v>0</v>
      </c>
      <c r="H472" s="60">
        <f t="shared" si="104"/>
        <v>120.06</v>
      </c>
      <c r="I472" s="61"/>
      <c r="J472" s="60"/>
      <c r="K472" s="69"/>
      <c r="L472" s="64"/>
      <c r="M472" s="63"/>
      <c r="N472" s="64"/>
      <c r="O472" s="69"/>
      <c r="P472" s="64"/>
      <c r="Q472" s="59"/>
      <c r="R472" s="60"/>
      <c r="S472" s="64"/>
      <c r="T472" s="59"/>
      <c r="U472" s="60"/>
      <c r="V472" s="59"/>
      <c r="W472" s="60"/>
      <c r="X472" s="59"/>
      <c r="Y472" s="60"/>
      <c r="Z472" s="69"/>
      <c r="AA472" s="66"/>
      <c r="AB472" s="63"/>
      <c r="AC472" s="64"/>
      <c r="AD472" s="69"/>
      <c r="AE472" s="64"/>
      <c r="AF472" s="69"/>
      <c r="AG472" s="64"/>
      <c r="AH472" s="59"/>
      <c r="AI472" s="60"/>
      <c r="AJ472" s="64"/>
      <c r="AK472" s="64"/>
      <c r="AL472" s="59"/>
      <c r="AM472" s="60"/>
      <c r="AN472" s="59"/>
      <c r="AO472" s="60"/>
      <c r="AP472" s="59"/>
      <c r="AQ472" s="60"/>
      <c r="AR472" s="69"/>
      <c r="AS472" s="64"/>
      <c r="AT472" s="60"/>
      <c r="AU472" s="64"/>
      <c r="AV472" s="64"/>
      <c r="AW472" s="64"/>
      <c r="AX472" s="64"/>
      <c r="AY472" s="64"/>
      <c r="AZ472" s="64"/>
      <c r="BA472" s="64"/>
      <c r="BB472" s="64"/>
      <c r="BC472" s="69"/>
      <c r="BD472" s="60"/>
      <c r="BE472" s="59"/>
      <c r="BF472" s="60"/>
      <c r="BG472" s="60"/>
      <c r="BH472" s="69"/>
      <c r="BI472" s="64"/>
      <c r="BJ472" s="64"/>
      <c r="BK472" s="64"/>
      <c r="BL472" s="69"/>
      <c r="BM472" s="64"/>
      <c r="BN472" s="64"/>
      <c r="BO472" s="64"/>
      <c r="BP472" s="64"/>
      <c r="BQ472" s="64">
        <v>120.06</v>
      </c>
      <c r="BR472" s="64"/>
      <c r="BS472" s="69"/>
      <c r="BT472" s="64"/>
      <c r="BU472" s="70"/>
      <c r="BV472" s="66"/>
      <c r="BW472" s="64"/>
      <c r="BX472" s="66"/>
      <c r="BY472" s="66"/>
      <c r="BZ472" s="64"/>
      <c r="CA472" s="64"/>
      <c r="CB472" s="60"/>
      <c r="CC472" s="60"/>
      <c r="CD472" s="64"/>
      <c r="CE472" s="64"/>
      <c r="CF472" s="69"/>
      <c r="CG472" s="64"/>
    </row>
    <row r="473" spans="1:85" ht="46.5" outlineLevel="1" x14ac:dyDescent="0.35">
      <c r="A473" s="84" t="s">
        <v>792</v>
      </c>
      <c r="B473" s="100" t="s">
        <v>801</v>
      </c>
      <c r="C473" s="55" t="s">
        <v>71</v>
      </c>
      <c r="D473" s="77">
        <v>245607110149</v>
      </c>
      <c r="E473" s="57" t="s">
        <v>65</v>
      </c>
      <c r="F473" s="86">
        <f t="shared" si="108"/>
        <v>202.16809000000001</v>
      </c>
      <c r="G473" s="59">
        <f t="shared" si="103"/>
        <v>0</v>
      </c>
      <c r="H473" s="60">
        <f t="shared" si="104"/>
        <v>202.16809000000001</v>
      </c>
      <c r="I473" s="61"/>
      <c r="J473" s="60"/>
      <c r="K473" s="69"/>
      <c r="L473" s="64"/>
      <c r="M473" s="63"/>
      <c r="N473" s="64"/>
      <c r="O473" s="69"/>
      <c r="P473" s="64"/>
      <c r="Q473" s="59"/>
      <c r="R473" s="60"/>
      <c r="S473" s="64">
        <v>91.168090000000007</v>
      </c>
      <c r="T473" s="59"/>
      <c r="U473" s="60"/>
      <c r="V473" s="59"/>
      <c r="W473" s="60"/>
      <c r="X473" s="59"/>
      <c r="Y473" s="60"/>
      <c r="Z473" s="69"/>
      <c r="AA473" s="66"/>
      <c r="AB473" s="63"/>
      <c r="AC473" s="64"/>
      <c r="AD473" s="69"/>
      <c r="AE473" s="64"/>
      <c r="AF473" s="69"/>
      <c r="AG473" s="64"/>
      <c r="AH473" s="59"/>
      <c r="AI473" s="60"/>
      <c r="AJ473" s="64"/>
      <c r="AK473" s="64"/>
      <c r="AL473" s="59"/>
      <c r="AM473" s="60"/>
      <c r="AN473" s="59"/>
      <c r="AO473" s="60"/>
      <c r="AP473" s="59"/>
      <c r="AQ473" s="60"/>
      <c r="AR473" s="69"/>
      <c r="AS473" s="64"/>
      <c r="AT473" s="60"/>
      <c r="AU473" s="64"/>
      <c r="AV473" s="64"/>
      <c r="AW473" s="64"/>
      <c r="AX473" s="64"/>
      <c r="AY473" s="64"/>
      <c r="AZ473" s="64"/>
      <c r="BA473" s="64"/>
      <c r="BB473" s="64"/>
      <c r="BC473" s="69"/>
      <c r="BD473" s="60"/>
      <c r="BE473" s="59"/>
      <c r="BF473" s="60"/>
      <c r="BG473" s="60"/>
      <c r="BH473" s="69"/>
      <c r="BI473" s="64"/>
      <c r="BJ473" s="64"/>
      <c r="BK473" s="64"/>
      <c r="BL473" s="69"/>
      <c r="BM473" s="64"/>
      <c r="BN473" s="64"/>
      <c r="BO473" s="64"/>
      <c r="BP473" s="64"/>
      <c r="BQ473" s="60">
        <v>111</v>
      </c>
      <c r="BR473" s="64"/>
      <c r="BS473" s="69"/>
      <c r="BT473" s="64"/>
      <c r="BU473" s="70"/>
      <c r="BV473" s="66"/>
      <c r="BW473" s="64"/>
      <c r="BX473" s="66"/>
      <c r="BY473" s="66"/>
      <c r="BZ473" s="64"/>
      <c r="CA473" s="64"/>
      <c r="CB473" s="60"/>
      <c r="CC473" s="60"/>
      <c r="CD473" s="64"/>
      <c r="CE473" s="64"/>
      <c r="CF473" s="69"/>
      <c r="CG473" s="64"/>
    </row>
    <row r="474" spans="1:85" ht="46.5" outlineLevel="1" x14ac:dyDescent="0.35">
      <c r="A474" s="84" t="s">
        <v>792</v>
      </c>
      <c r="B474" s="100" t="s">
        <v>802</v>
      </c>
      <c r="C474" s="55" t="s">
        <v>71</v>
      </c>
      <c r="D474" s="77">
        <v>245602888577</v>
      </c>
      <c r="E474" s="57" t="s">
        <v>65</v>
      </c>
      <c r="F474" s="86">
        <f t="shared" si="108"/>
        <v>500.18400000000003</v>
      </c>
      <c r="G474" s="59">
        <f t="shared" si="103"/>
        <v>0</v>
      </c>
      <c r="H474" s="60">
        <f t="shared" si="104"/>
        <v>500.18400000000003</v>
      </c>
      <c r="I474" s="61"/>
      <c r="J474" s="60"/>
      <c r="K474" s="69"/>
      <c r="L474" s="64"/>
      <c r="M474" s="63"/>
      <c r="N474" s="64"/>
      <c r="O474" s="69"/>
      <c r="P474" s="64"/>
      <c r="Q474" s="59"/>
      <c r="R474" s="60"/>
      <c r="S474" s="64"/>
      <c r="T474" s="59"/>
      <c r="U474" s="60"/>
      <c r="V474" s="59"/>
      <c r="W474" s="60"/>
      <c r="X474" s="59"/>
      <c r="Y474" s="60"/>
      <c r="Z474" s="69"/>
      <c r="AA474" s="66"/>
      <c r="AB474" s="63"/>
      <c r="AC474" s="64"/>
      <c r="AD474" s="69"/>
      <c r="AE474" s="64"/>
      <c r="AF474" s="69"/>
      <c r="AG474" s="64"/>
      <c r="AH474" s="59"/>
      <c r="AI474" s="60"/>
      <c r="AJ474" s="64"/>
      <c r="AK474" s="64"/>
      <c r="AL474" s="59"/>
      <c r="AM474" s="60"/>
      <c r="AN474" s="59"/>
      <c r="AO474" s="60"/>
      <c r="AP474" s="59"/>
      <c r="AQ474" s="60"/>
      <c r="AR474" s="69"/>
      <c r="AS474" s="64"/>
      <c r="AT474" s="60"/>
      <c r="AU474" s="64"/>
      <c r="AV474" s="64"/>
      <c r="AW474" s="64"/>
      <c r="AX474" s="64"/>
      <c r="AY474" s="64"/>
      <c r="AZ474" s="64"/>
      <c r="BA474" s="64"/>
      <c r="BB474" s="64"/>
      <c r="BC474" s="69"/>
      <c r="BD474" s="60"/>
      <c r="BE474" s="59"/>
      <c r="BF474" s="60"/>
      <c r="BG474" s="60"/>
      <c r="BH474" s="69"/>
      <c r="BI474" s="64"/>
      <c r="BJ474" s="64"/>
      <c r="BK474" s="64"/>
      <c r="BL474" s="69"/>
      <c r="BM474" s="64"/>
      <c r="BN474" s="64"/>
      <c r="BO474" s="64"/>
      <c r="BP474" s="64"/>
      <c r="BQ474" s="64">
        <v>500.18400000000003</v>
      </c>
      <c r="BR474" s="64"/>
      <c r="BS474" s="69"/>
      <c r="BT474" s="64"/>
      <c r="BU474" s="70"/>
      <c r="BV474" s="66"/>
      <c r="BW474" s="64"/>
      <c r="BX474" s="66"/>
      <c r="BY474" s="66"/>
      <c r="BZ474" s="64"/>
      <c r="CA474" s="64"/>
      <c r="CB474" s="60"/>
      <c r="CC474" s="60"/>
      <c r="CD474" s="64"/>
      <c r="CE474" s="64"/>
      <c r="CF474" s="69"/>
      <c r="CG474" s="64"/>
    </row>
    <row r="475" spans="1:85" ht="46.5" outlineLevel="1" x14ac:dyDescent="0.35">
      <c r="A475" s="84" t="s">
        <v>792</v>
      </c>
      <c r="B475" s="88" t="s">
        <v>803</v>
      </c>
      <c r="C475" s="55" t="s">
        <v>71</v>
      </c>
      <c r="D475" s="77">
        <v>245601040022</v>
      </c>
      <c r="E475" s="57" t="s">
        <v>65</v>
      </c>
      <c r="F475" s="86">
        <f t="shared" si="108"/>
        <v>1695.952</v>
      </c>
      <c r="G475" s="59">
        <f t="shared" si="103"/>
        <v>697.18697999999995</v>
      </c>
      <c r="H475" s="60">
        <f t="shared" si="104"/>
        <v>998.76502000000005</v>
      </c>
      <c r="I475" s="61">
        <v>697.18697999999995</v>
      </c>
      <c r="J475" s="60">
        <v>284.76652000000001</v>
      </c>
      <c r="K475" s="69"/>
      <c r="L475" s="64"/>
      <c r="M475" s="63"/>
      <c r="N475" s="64"/>
      <c r="O475" s="69"/>
      <c r="P475" s="64"/>
      <c r="Q475" s="59"/>
      <c r="R475" s="60"/>
      <c r="S475" s="64"/>
      <c r="T475" s="59"/>
      <c r="U475" s="60"/>
      <c r="V475" s="59"/>
      <c r="W475" s="60"/>
      <c r="X475" s="59"/>
      <c r="Y475" s="60"/>
      <c r="Z475" s="69"/>
      <c r="AA475" s="66"/>
      <c r="AB475" s="63"/>
      <c r="AC475" s="64"/>
      <c r="AD475" s="69"/>
      <c r="AE475" s="64"/>
      <c r="AF475" s="69"/>
      <c r="AG475" s="64"/>
      <c r="AH475" s="59"/>
      <c r="AI475" s="60"/>
      <c r="AJ475" s="64"/>
      <c r="AK475" s="64"/>
      <c r="AL475" s="59"/>
      <c r="AM475" s="60"/>
      <c r="AN475" s="59"/>
      <c r="AO475" s="60"/>
      <c r="AP475" s="59"/>
      <c r="AQ475" s="60"/>
      <c r="AR475" s="69"/>
      <c r="AS475" s="64"/>
      <c r="AT475" s="60"/>
      <c r="AU475" s="64"/>
      <c r="AV475" s="64"/>
      <c r="AW475" s="64"/>
      <c r="AX475" s="64"/>
      <c r="AY475" s="64"/>
      <c r="AZ475" s="64"/>
      <c r="BA475" s="64"/>
      <c r="BB475" s="64"/>
      <c r="BC475" s="69"/>
      <c r="BD475" s="60"/>
      <c r="BE475" s="59"/>
      <c r="BF475" s="60"/>
      <c r="BG475" s="60"/>
      <c r="BH475" s="69"/>
      <c r="BI475" s="64"/>
      <c r="BJ475" s="64"/>
      <c r="BK475" s="64"/>
      <c r="BL475" s="69"/>
      <c r="BM475" s="64"/>
      <c r="BN475" s="64"/>
      <c r="BO475" s="64">
        <v>713.99850000000004</v>
      </c>
      <c r="BP475" s="64"/>
      <c r="BQ475" s="64"/>
      <c r="BR475" s="64"/>
      <c r="BS475" s="69"/>
      <c r="BT475" s="64"/>
      <c r="BU475" s="70"/>
      <c r="BV475" s="66"/>
      <c r="BW475" s="64"/>
      <c r="BX475" s="66"/>
      <c r="BY475" s="66"/>
      <c r="BZ475" s="64"/>
      <c r="CA475" s="64"/>
      <c r="CB475" s="60"/>
      <c r="CC475" s="60"/>
      <c r="CD475" s="64"/>
      <c r="CE475" s="64"/>
      <c r="CF475" s="69"/>
      <c r="CG475" s="64"/>
    </row>
    <row r="476" spans="1:85" ht="46.5" outlineLevel="1" x14ac:dyDescent="0.35">
      <c r="A476" s="84" t="s">
        <v>792</v>
      </c>
      <c r="B476" s="88" t="s">
        <v>804</v>
      </c>
      <c r="C476" s="55" t="s">
        <v>113</v>
      </c>
      <c r="D476" s="55" t="s">
        <v>805</v>
      </c>
      <c r="E476" s="57" t="s">
        <v>261</v>
      </c>
      <c r="F476" s="86">
        <f t="shared" si="108"/>
        <v>33581.975420000002</v>
      </c>
      <c r="G476" s="59">
        <f t="shared" si="103"/>
        <v>24383.427620000002</v>
      </c>
      <c r="H476" s="60">
        <f t="shared" si="104"/>
        <v>9198.5478000000021</v>
      </c>
      <c r="I476" s="61">
        <v>3872.7091999999998</v>
      </c>
      <c r="J476" s="60">
        <v>1581.8108</v>
      </c>
      <c r="K476" s="69"/>
      <c r="L476" s="64"/>
      <c r="M476" s="63"/>
      <c r="N476" s="64"/>
      <c r="O476" s="69"/>
      <c r="P476" s="64"/>
      <c r="Q476" s="59"/>
      <c r="R476" s="60"/>
      <c r="S476" s="64">
        <v>6880.2290700000003</v>
      </c>
      <c r="T476" s="59">
        <v>4590.6096500000003</v>
      </c>
      <c r="U476" s="60">
        <v>46.3705</v>
      </c>
      <c r="V476" s="59">
        <v>15920.108770000001</v>
      </c>
      <c r="W476" s="60">
        <v>160.80923000000001</v>
      </c>
      <c r="X476" s="59"/>
      <c r="Y476" s="60"/>
      <c r="Z476" s="69"/>
      <c r="AA476" s="66"/>
      <c r="AB476" s="63"/>
      <c r="AC476" s="64"/>
      <c r="AD476" s="69"/>
      <c r="AE476" s="64"/>
      <c r="AF476" s="69"/>
      <c r="AG476" s="64"/>
      <c r="AH476" s="59"/>
      <c r="AI476" s="60"/>
      <c r="AJ476" s="64"/>
      <c r="AK476" s="64"/>
      <c r="AL476" s="59"/>
      <c r="AM476" s="60"/>
      <c r="AN476" s="59"/>
      <c r="AO476" s="60"/>
      <c r="AP476" s="59"/>
      <c r="AQ476" s="60"/>
      <c r="AR476" s="69"/>
      <c r="AS476" s="64"/>
      <c r="AT476" s="60"/>
      <c r="AU476" s="64"/>
      <c r="AV476" s="64"/>
      <c r="AW476" s="64"/>
      <c r="AX476" s="64"/>
      <c r="AY476" s="64"/>
      <c r="AZ476" s="64"/>
      <c r="BA476" s="64"/>
      <c r="BB476" s="64"/>
      <c r="BC476" s="69"/>
      <c r="BD476" s="60"/>
      <c r="BE476" s="59"/>
      <c r="BF476" s="60"/>
      <c r="BG476" s="60"/>
      <c r="BH476" s="69"/>
      <c r="BI476" s="64"/>
      <c r="BJ476" s="64"/>
      <c r="BK476" s="64"/>
      <c r="BL476" s="69"/>
      <c r="BM476" s="64"/>
      <c r="BN476" s="64"/>
      <c r="BO476" s="64"/>
      <c r="BP476" s="64"/>
      <c r="BQ476" s="64"/>
      <c r="BR476" s="64"/>
      <c r="BS476" s="69"/>
      <c r="BT476" s="64"/>
      <c r="BU476" s="70"/>
      <c r="BV476" s="66"/>
      <c r="BW476" s="64"/>
      <c r="BX476" s="66"/>
      <c r="BY476" s="66"/>
      <c r="BZ476" s="64"/>
      <c r="CA476" s="64"/>
      <c r="CB476" s="60"/>
      <c r="CC476" s="60"/>
      <c r="CD476" s="64">
        <v>529.32820000000004</v>
      </c>
      <c r="CE476" s="64"/>
      <c r="CF476" s="69"/>
      <c r="CG476" s="64"/>
    </row>
    <row r="477" spans="1:85" outlineLevel="1" x14ac:dyDescent="0.35">
      <c r="A477" s="84" t="s">
        <v>792</v>
      </c>
      <c r="B477" s="88" t="s">
        <v>806</v>
      </c>
      <c r="C477" s="55" t="s">
        <v>113</v>
      </c>
      <c r="D477" s="77" t="s">
        <v>807</v>
      </c>
      <c r="E477" s="57" t="s">
        <v>261</v>
      </c>
      <c r="F477" s="86">
        <f t="shared" si="108"/>
        <v>21456.474569999998</v>
      </c>
      <c r="G477" s="59">
        <f t="shared" si="103"/>
        <v>1933.2296100000001</v>
      </c>
      <c r="H477" s="60">
        <f t="shared" si="104"/>
        <v>19523.24496</v>
      </c>
      <c r="I477" s="61">
        <v>481.49473999999998</v>
      </c>
      <c r="J477" s="60">
        <v>196.66686000000001</v>
      </c>
      <c r="K477" s="69"/>
      <c r="L477" s="64"/>
      <c r="M477" s="63">
        <v>58.573009999999996</v>
      </c>
      <c r="N477" s="64">
        <v>23.924189999999999</v>
      </c>
      <c r="O477" s="69"/>
      <c r="P477" s="64"/>
      <c r="Q477" s="59"/>
      <c r="R477" s="60"/>
      <c r="S477" s="64">
        <v>4926.0409</v>
      </c>
      <c r="T477" s="59"/>
      <c r="U477" s="60"/>
      <c r="V477" s="59"/>
      <c r="W477" s="60"/>
      <c r="X477" s="59"/>
      <c r="Y477" s="60"/>
      <c r="Z477" s="69"/>
      <c r="AA477" s="66"/>
      <c r="AB477" s="63"/>
      <c r="AC477" s="64"/>
      <c r="AD477" s="69"/>
      <c r="AE477" s="64"/>
      <c r="AF477" s="69"/>
      <c r="AG477" s="64"/>
      <c r="AH477" s="69">
        <v>1393.1618600000002</v>
      </c>
      <c r="AI477" s="73">
        <v>569.03793999999994</v>
      </c>
      <c r="AJ477" s="64">
        <v>13807.575070000001</v>
      </c>
      <c r="AK477" s="64"/>
      <c r="AL477" s="59"/>
      <c r="AM477" s="60"/>
      <c r="AN477" s="59"/>
      <c r="AO477" s="60"/>
      <c r="AP477" s="59"/>
      <c r="AQ477" s="60"/>
      <c r="AR477" s="69"/>
      <c r="AS477" s="64"/>
      <c r="AT477" s="60"/>
      <c r="AU477" s="64"/>
      <c r="AV477" s="64"/>
      <c r="AW477" s="64"/>
      <c r="AX477" s="64"/>
      <c r="AY477" s="64"/>
      <c r="AZ477" s="64"/>
      <c r="BA477" s="64"/>
      <c r="BB477" s="64"/>
      <c r="BC477" s="69"/>
      <c r="BD477" s="60"/>
      <c r="BE477" s="59"/>
      <c r="BF477" s="60"/>
      <c r="BG477" s="60"/>
      <c r="BH477" s="69"/>
      <c r="BI477" s="64"/>
      <c r="BJ477" s="64"/>
      <c r="BK477" s="64"/>
      <c r="BL477" s="69"/>
      <c r="BM477" s="64"/>
      <c r="BN477" s="64"/>
      <c r="BO477" s="64"/>
      <c r="BP477" s="64"/>
      <c r="BQ477" s="64"/>
      <c r="BR477" s="64"/>
      <c r="BS477" s="69"/>
      <c r="BT477" s="64"/>
      <c r="BU477" s="70"/>
      <c r="BV477" s="66"/>
      <c r="BW477" s="64"/>
      <c r="BX477" s="66"/>
      <c r="BY477" s="66"/>
      <c r="BZ477" s="64"/>
      <c r="CA477" s="64"/>
      <c r="CB477" s="60"/>
      <c r="CC477" s="60"/>
      <c r="CD477" s="64"/>
      <c r="CE477" s="64"/>
      <c r="CF477" s="69"/>
      <c r="CG477" s="64"/>
    </row>
    <row r="478" spans="1:85" outlineLevel="1" x14ac:dyDescent="0.35">
      <c r="A478" s="84" t="s">
        <v>792</v>
      </c>
      <c r="B478" s="107" t="s">
        <v>808</v>
      </c>
      <c r="C478" s="55" t="s">
        <v>113</v>
      </c>
      <c r="D478" s="77" t="s">
        <v>809</v>
      </c>
      <c r="E478" s="57" t="s">
        <v>261</v>
      </c>
      <c r="F478" s="86">
        <f t="shared" si="108"/>
        <v>264422.60466000001</v>
      </c>
      <c r="G478" s="59">
        <f t="shared" si="103"/>
        <v>30896.29047</v>
      </c>
      <c r="H478" s="60">
        <f t="shared" si="104"/>
        <v>233526.31419</v>
      </c>
      <c r="I478" s="61">
        <v>7525.8747000000003</v>
      </c>
      <c r="J478" s="60">
        <v>3073.9488200000001</v>
      </c>
      <c r="K478" s="69"/>
      <c r="L478" s="64"/>
      <c r="M478" s="63">
        <v>942.89075000000003</v>
      </c>
      <c r="N478" s="64">
        <v>385.12439000000001</v>
      </c>
      <c r="O478" s="69"/>
      <c r="P478" s="64"/>
      <c r="Q478" s="59"/>
      <c r="R478" s="60"/>
      <c r="S478" s="64">
        <f>27755.96329+6439.35794</f>
        <v>34195.321230000001</v>
      </c>
      <c r="T478" s="59"/>
      <c r="U478" s="60"/>
      <c r="V478" s="59"/>
      <c r="W478" s="60"/>
      <c r="X478" s="59"/>
      <c r="Y478" s="60"/>
      <c r="Z478" s="69"/>
      <c r="AA478" s="66"/>
      <c r="AB478" s="63"/>
      <c r="AC478" s="64"/>
      <c r="AD478" s="69"/>
      <c r="AE478" s="64"/>
      <c r="AF478" s="69"/>
      <c r="AG478" s="64"/>
      <c r="AH478" s="69">
        <v>22427.525020000001</v>
      </c>
      <c r="AI478" s="73">
        <v>9160.5383899999997</v>
      </c>
      <c r="AJ478" s="64">
        <v>105710.15002</v>
      </c>
      <c r="AK478" s="64"/>
      <c r="AL478" s="59"/>
      <c r="AM478" s="60"/>
      <c r="AN478" s="59"/>
      <c r="AO478" s="60"/>
      <c r="AP478" s="59"/>
      <c r="AQ478" s="60"/>
      <c r="AR478" s="69"/>
      <c r="AS478" s="64"/>
      <c r="AT478" s="60"/>
      <c r="AU478" s="64"/>
      <c r="AV478" s="64"/>
      <c r="AW478" s="64"/>
      <c r="AX478" s="64"/>
      <c r="AY478" s="64"/>
      <c r="AZ478" s="64"/>
      <c r="BA478" s="64"/>
      <c r="BB478" s="64"/>
      <c r="BC478" s="69"/>
      <c r="BD478" s="60"/>
      <c r="BE478" s="59"/>
      <c r="BF478" s="60"/>
      <c r="BG478" s="60"/>
      <c r="BH478" s="69"/>
      <c r="BI478" s="64"/>
      <c r="BJ478" s="64"/>
      <c r="BK478" s="64"/>
      <c r="BL478" s="69"/>
      <c r="BM478" s="64"/>
      <c r="BN478" s="64"/>
      <c r="BO478" s="64"/>
      <c r="BP478" s="64"/>
      <c r="BQ478" s="64"/>
      <c r="BR478" s="64"/>
      <c r="BS478" s="69"/>
      <c r="BT478" s="64"/>
      <c r="BU478" s="70"/>
      <c r="BV478" s="66"/>
      <c r="BW478" s="64"/>
      <c r="BX478" s="66"/>
      <c r="BY478" s="66"/>
      <c r="BZ478" s="64"/>
      <c r="CA478" s="64"/>
      <c r="CB478" s="60">
        <v>81001.231339999998</v>
      </c>
      <c r="CC478" s="60"/>
      <c r="CD478" s="64"/>
      <c r="CE478" s="64"/>
      <c r="CF478" s="69"/>
      <c r="CG478" s="64"/>
    </row>
    <row r="479" spans="1:85" ht="93" outlineLevel="1" x14ac:dyDescent="0.35">
      <c r="A479" s="139" t="s">
        <v>792</v>
      </c>
      <c r="B479" s="140" t="s">
        <v>810</v>
      </c>
      <c r="C479" s="141" t="s">
        <v>113</v>
      </c>
      <c r="D479" s="77">
        <v>2466208826</v>
      </c>
      <c r="E479" s="57" t="s">
        <v>121</v>
      </c>
      <c r="F479" s="86">
        <f t="shared" si="108"/>
        <v>32157.438389999996</v>
      </c>
      <c r="G479" s="59">
        <f t="shared" si="103"/>
        <v>177.07596000000001</v>
      </c>
      <c r="H479" s="60">
        <f t="shared" si="104"/>
        <v>31980.362429999997</v>
      </c>
      <c r="I479" s="61"/>
      <c r="J479" s="60"/>
      <c r="K479" s="69"/>
      <c r="L479" s="64"/>
      <c r="M479" s="63"/>
      <c r="N479" s="64"/>
      <c r="O479" s="69"/>
      <c r="P479" s="64"/>
      <c r="Q479" s="59"/>
      <c r="R479" s="60"/>
      <c r="S479" s="64"/>
      <c r="T479" s="59"/>
      <c r="U479" s="60"/>
      <c r="V479" s="59"/>
      <c r="W479" s="60"/>
      <c r="X479" s="59"/>
      <c r="Y479" s="60"/>
      <c r="Z479" s="69"/>
      <c r="AA479" s="66"/>
      <c r="AB479" s="63"/>
      <c r="AC479" s="64"/>
      <c r="AD479" s="69"/>
      <c r="AE479" s="64"/>
      <c r="AF479" s="69">
        <v>177.07596000000001</v>
      </c>
      <c r="AG479" s="64">
        <v>72.326800000000006</v>
      </c>
      <c r="AH479" s="59"/>
      <c r="AI479" s="60"/>
      <c r="AJ479" s="64">
        <v>29723.898819999999</v>
      </c>
      <c r="AK479" s="64"/>
      <c r="AL479" s="59"/>
      <c r="AM479" s="60"/>
      <c r="AN479" s="59"/>
      <c r="AO479" s="60"/>
      <c r="AP479" s="59"/>
      <c r="AQ479" s="60"/>
      <c r="AR479" s="69"/>
      <c r="AS479" s="64"/>
      <c r="AT479" s="60"/>
      <c r="AU479" s="64"/>
      <c r="AV479" s="64"/>
      <c r="AW479" s="64"/>
      <c r="AX479" s="64"/>
      <c r="AY479" s="64"/>
      <c r="AZ479" s="64"/>
      <c r="BA479" s="64"/>
      <c r="BB479" s="64"/>
      <c r="BC479" s="69"/>
      <c r="BD479" s="60"/>
      <c r="BE479" s="59"/>
      <c r="BF479" s="60"/>
      <c r="BG479" s="60"/>
      <c r="BH479" s="69"/>
      <c r="BI479" s="64"/>
      <c r="BJ479" s="64"/>
      <c r="BK479" s="64"/>
      <c r="BL479" s="69"/>
      <c r="BM479" s="64"/>
      <c r="BN479" s="64"/>
      <c r="BO479" s="64"/>
      <c r="BP479" s="64"/>
      <c r="BQ479" s="64"/>
      <c r="BR479" s="64"/>
      <c r="BS479" s="69"/>
      <c r="BT479" s="64"/>
      <c r="BU479" s="70"/>
      <c r="BV479" s="66"/>
      <c r="BW479" s="64"/>
      <c r="BX479" s="66"/>
      <c r="BY479" s="66"/>
      <c r="BZ479" s="64"/>
      <c r="CA479" s="64"/>
      <c r="CB479" s="60">
        <v>2184.13681</v>
      </c>
      <c r="CC479" s="60"/>
      <c r="CD479" s="64"/>
      <c r="CE479" s="64"/>
      <c r="CF479" s="69"/>
      <c r="CG479" s="64"/>
    </row>
    <row r="480" spans="1:85" ht="46.5" outlineLevel="1" x14ac:dyDescent="0.35">
      <c r="A480" s="84" t="s">
        <v>792</v>
      </c>
      <c r="B480" s="142" t="s">
        <v>811</v>
      </c>
      <c r="C480" s="55" t="s">
        <v>113</v>
      </c>
      <c r="D480" s="77">
        <v>2456200063</v>
      </c>
      <c r="E480" s="57" t="s">
        <v>65</v>
      </c>
      <c r="F480" s="86">
        <f t="shared" si="108"/>
        <v>4920.8500000000004</v>
      </c>
      <c r="G480" s="59">
        <f t="shared" si="103"/>
        <v>0</v>
      </c>
      <c r="H480" s="60">
        <f t="shared" si="104"/>
        <v>4920.8500000000004</v>
      </c>
      <c r="I480" s="61"/>
      <c r="J480" s="60"/>
      <c r="K480" s="69"/>
      <c r="L480" s="64"/>
      <c r="M480" s="63"/>
      <c r="N480" s="64"/>
      <c r="O480" s="69"/>
      <c r="P480" s="64"/>
      <c r="Q480" s="59"/>
      <c r="R480" s="60"/>
      <c r="S480" s="64"/>
      <c r="T480" s="59"/>
      <c r="U480" s="60"/>
      <c r="V480" s="59"/>
      <c r="W480" s="60"/>
      <c r="X480" s="59"/>
      <c r="Y480" s="60"/>
      <c r="Z480" s="69"/>
      <c r="AA480" s="66"/>
      <c r="AB480" s="63"/>
      <c r="AC480" s="64"/>
      <c r="AD480" s="69"/>
      <c r="AE480" s="64"/>
      <c r="AF480" s="69"/>
      <c r="AG480" s="64"/>
      <c r="AH480" s="59"/>
      <c r="AI480" s="60"/>
      <c r="AJ480" s="64">
        <v>4920.8500000000004</v>
      </c>
      <c r="AK480" s="64"/>
      <c r="AL480" s="59"/>
      <c r="AM480" s="60"/>
      <c r="AN480" s="59"/>
      <c r="AO480" s="60"/>
      <c r="AP480" s="59"/>
      <c r="AQ480" s="60"/>
      <c r="AR480" s="69"/>
      <c r="AS480" s="64"/>
      <c r="AT480" s="60"/>
      <c r="AU480" s="64"/>
      <c r="AV480" s="64"/>
      <c r="AW480" s="64"/>
      <c r="AX480" s="64"/>
      <c r="AY480" s="64"/>
      <c r="AZ480" s="64"/>
      <c r="BA480" s="64"/>
      <c r="BB480" s="64"/>
      <c r="BC480" s="69"/>
      <c r="BD480" s="60"/>
      <c r="BE480" s="59"/>
      <c r="BF480" s="60"/>
      <c r="BG480" s="60"/>
      <c r="BH480" s="69"/>
      <c r="BI480" s="64"/>
      <c r="BJ480" s="64"/>
      <c r="BK480" s="64"/>
      <c r="BL480" s="69"/>
      <c r="BM480" s="64"/>
      <c r="BN480" s="64"/>
      <c r="BO480" s="64"/>
      <c r="BP480" s="64"/>
      <c r="BQ480" s="64"/>
      <c r="BR480" s="64"/>
      <c r="BS480" s="69"/>
      <c r="BT480" s="64"/>
      <c r="BU480" s="70"/>
      <c r="BV480" s="66"/>
      <c r="BW480" s="64"/>
      <c r="BX480" s="66"/>
      <c r="BY480" s="66"/>
      <c r="BZ480" s="64"/>
      <c r="CA480" s="64"/>
      <c r="CB480" s="60"/>
      <c r="CC480" s="60"/>
      <c r="CD480" s="64"/>
      <c r="CE480" s="64"/>
      <c r="CF480" s="69"/>
      <c r="CG480" s="64"/>
    </row>
    <row r="481" spans="1:85" outlineLevel="1" x14ac:dyDescent="0.35">
      <c r="A481" s="84" t="s">
        <v>792</v>
      </c>
      <c r="B481" s="142" t="s">
        <v>812</v>
      </c>
      <c r="C481" s="55" t="s">
        <v>113</v>
      </c>
      <c r="D481" s="77">
        <v>2456015800</v>
      </c>
      <c r="E481" s="57" t="s">
        <v>65</v>
      </c>
      <c r="F481" s="86">
        <f t="shared" si="108"/>
        <v>8540.7999999999993</v>
      </c>
      <c r="G481" s="59">
        <f t="shared" si="103"/>
        <v>0</v>
      </c>
      <c r="H481" s="60">
        <f t="shared" si="104"/>
        <v>8540.7999999999993</v>
      </c>
      <c r="I481" s="61"/>
      <c r="J481" s="60"/>
      <c r="K481" s="69"/>
      <c r="L481" s="64"/>
      <c r="M481" s="63"/>
      <c r="N481" s="64"/>
      <c r="O481" s="69"/>
      <c r="P481" s="64"/>
      <c r="Q481" s="59"/>
      <c r="R481" s="60"/>
      <c r="S481" s="64"/>
      <c r="T481" s="59"/>
      <c r="U481" s="60"/>
      <c r="V481" s="59"/>
      <c r="W481" s="60"/>
      <c r="X481" s="59"/>
      <c r="Y481" s="60"/>
      <c r="Z481" s="69"/>
      <c r="AA481" s="66"/>
      <c r="AB481" s="63"/>
      <c r="AC481" s="64"/>
      <c r="AD481" s="69"/>
      <c r="AE481" s="64"/>
      <c r="AF481" s="69"/>
      <c r="AG481" s="64"/>
      <c r="AH481" s="59"/>
      <c r="AI481" s="60"/>
      <c r="AJ481" s="64"/>
      <c r="AK481" s="64"/>
      <c r="AL481" s="59"/>
      <c r="AM481" s="60"/>
      <c r="AN481" s="59"/>
      <c r="AO481" s="60"/>
      <c r="AP481" s="59"/>
      <c r="AQ481" s="60"/>
      <c r="AR481" s="69"/>
      <c r="AS481" s="64"/>
      <c r="AT481" s="60"/>
      <c r="AU481" s="64"/>
      <c r="AV481" s="64"/>
      <c r="AW481" s="64"/>
      <c r="AX481" s="64"/>
      <c r="AY481" s="64"/>
      <c r="AZ481" s="64"/>
      <c r="BA481" s="64"/>
      <c r="BB481" s="64"/>
      <c r="BC481" s="69"/>
      <c r="BD481" s="60"/>
      <c r="BE481" s="59"/>
      <c r="BF481" s="60"/>
      <c r="BG481" s="60"/>
      <c r="BH481" s="69"/>
      <c r="BI481" s="64"/>
      <c r="BJ481" s="64"/>
      <c r="BK481" s="64"/>
      <c r="BL481" s="69"/>
      <c r="BM481" s="64"/>
      <c r="BN481" s="64">
        <v>8540.7999999999993</v>
      </c>
      <c r="BO481" s="64"/>
      <c r="BP481" s="64"/>
      <c r="BQ481" s="64"/>
      <c r="BR481" s="64"/>
      <c r="BS481" s="69"/>
      <c r="BT481" s="64"/>
      <c r="BU481" s="70"/>
      <c r="BV481" s="66"/>
      <c r="BW481" s="64"/>
      <c r="BX481" s="66"/>
      <c r="BY481" s="66"/>
      <c r="BZ481" s="64"/>
      <c r="CA481" s="64"/>
      <c r="CB481" s="60"/>
      <c r="CC481" s="60"/>
      <c r="CD481" s="64"/>
      <c r="CE481" s="64"/>
      <c r="CF481" s="69"/>
      <c r="CG481" s="64"/>
    </row>
    <row r="482" spans="1:85" s="78" customFormat="1" ht="22.5" x14ac:dyDescent="0.3">
      <c r="A482" s="105" t="s">
        <v>813</v>
      </c>
      <c r="B482" s="106"/>
      <c r="C482" s="97" t="s">
        <v>133</v>
      </c>
      <c r="D482" s="98"/>
      <c r="E482" s="98"/>
      <c r="F482" s="108">
        <f t="shared" ref="F482:AK482" si="109">SUBTOTAL(9,F469:F481)</f>
        <v>371712.34411000001</v>
      </c>
      <c r="G482" s="108">
        <f t="shared" si="109"/>
        <v>58698.699540000001</v>
      </c>
      <c r="H482" s="108">
        <f t="shared" si="109"/>
        <v>313013.64456999995</v>
      </c>
      <c r="I482" s="108">
        <f t="shared" si="109"/>
        <v>12812.414209999999</v>
      </c>
      <c r="J482" s="108">
        <f t="shared" si="109"/>
        <v>5233.2396100000005</v>
      </c>
      <c r="K482" s="108">
        <f t="shared" si="109"/>
        <v>0</v>
      </c>
      <c r="L482" s="108">
        <f t="shared" si="109"/>
        <v>0</v>
      </c>
      <c r="M482" s="108">
        <f t="shared" si="109"/>
        <v>1001.46376</v>
      </c>
      <c r="N482" s="108">
        <f t="shared" si="109"/>
        <v>409.04858000000002</v>
      </c>
      <c r="O482" s="108">
        <f t="shared" si="109"/>
        <v>0</v>
      </c>
      <c r="P482" s="108">
        <f t="shared" si="109"/>
        <v>0</v>
      </c>
      <c r="Q482" s="108">
        <f t="shared" si="109"/>
        <v>0</v>
      </c>
      <c r="R482" s="108">
        <f t="shared" si="109"/>
        <v>0</v>
      </c>
      <c r="S482" s="108">
        <f t="shared" si="109"/>
        <v>46092.759290000002</v>
      </c>
      <c r="T482" s="108">
        <f t="shared" si="109"/>
        <v>4966.9499599999999</v>
      </c>
      <c r="U482" s="108">
        <f t="shared" si="109"/>
        <v>50.171970000000002</v>
      </c>
      <c r="V482" s="108">
        <f t="shared" si="109"/>
        <v>15920.108770000001</v>
      </c>
      <c r="W482" s="108">
        <f t="shared" si="109"/>
        <v>160.80923000000001</v>
      </c>
      <c r="X482" s="108">
        <f t="shared" si="109"/>
        <v>0</v>
      </c>
      <c r="Y482" s="108">
        <f t="shared" si="109"/>
        <v>0</v>
      </c>
      <c r="Z482" s="108">
        <f t="shared" si="109"/>
        <v>0</v>
      </c>
      <c r="AA482" s="108">
        <f t="shared" si="109"/>
        <v>0</v>
      </c>
      <c r="AB482" s="108">
        <f t="shared" si="109"/>
        <v>0</v>
      </c>
      <c r="AC482" s="108">
        <f t="shared" si="109"/>
        <v>0</v>
      </c>
      <c r="AD482" s="108">
        <f t="shared" si="109"/>
        <v>0</v>
      </c>
      <c r="AE482" s="108">
        <f t="shared" si="109"/>
        <v>0</v>
      </c>
      <c r="AF482" s="108">
        <f t="shared" si="109"/>
        <v>177.07596000000001</v>
      </c>
      <c r="AG482" s="108">
        <f t="shared" si="109"/>
        <v>72.326800000000006</v>
      </c>
      <c r="AH482" s="108">
        <f t="shared" si="109"/>
        <v>23820.686880000001</v>
      </c>
      <c r="AI482" s="108">
        <f t="shared" si="109"/>
        <v>9729.5763299999999</v>
      </c>
      <c r="AJ482" s="108">
        <f t="shared" si="109"/>
        <v>154162.47391</v>
      </c>
      <c r="AK482" s="108">
        <f t="shared" si="109"/>
        <v>0</v>
      </c>
      <c r="AL482" s="108">
        <f t="shared" ref="AL482:BQ482" si="110">SUBTOTAL(9,AL469:AL481)</f>
        <v>0</v>
      </c>
      <c r="AM482" s="108">
        <f t="shared" si="110"/>
        <v>0</v>
      </c>
      <c r="AN482" s="108">
        <f t="shared" si="110"/>
        <v>0</v>
      </c>
      <c r="AO482" s="108">
        <f t="shared" si="110"/>
        <v>0</v>
      </c>
      <c r="AP482" s="108">
        <f t="shared" si="110"/>
        <v>0</v>
      </c>
      <c r="AQ482" s="108">
        <f t="shared" si="110"/>
        <v>0</v>
      </c>
      <c r="AR482" s="108">
        <f t="shared" si="110"/>
        <v>0</v>
      </c>
      <c r="AS482" s="108">
        <f t="shared" si="110"/>
        <v>0</v>
      </c>
      <c r="AT482" s="108">
        <f t="shared" si="110"/>
        <v>0</v>
      </c>
      <c r="AU482" s="108">
        <f t="shared" si="110"/>
        <v>0</v>
      </c>
      <c r="AV482" s="108">
        <f t="shared" si="110"/>
        <v>0</v>
      </c>
      <c r="AW482" s="108">
        <f t="shared" si="110"/>
        <v>0</v>
      </c>
      <c r="AX482" s="108">
        <f t="shared" si="110"/>
        <v>0</v>
      </c>
      <c r="AY482" s="108">
        <f t="shared" si="110"/>
        <v>0</v>
      </c>
      <c r="AZ482" s="108">
        <f t="shared" si="110"/>
        <v>0</v>
      </c>
      <c r="BA482" s="108">
        <f t="shared" si="110"/>
        <v>0</v>
      </c>
      <c r="BB482" s="108">
        <f t="shared" si="110"/>
        <v>0</v>
      </c>
      <c r="BC482" s="108">
        <f t="shared" si="110"/>
        <v>0</v>
      </c>
      <c r="BD482" s="108">
        <f t="shared" si="110"/>
        <v>0</v>
      </c>
      <c r="BE482" s="108">
        <f t="shared" si="110"/>
        <v>0</v>
      </c>
      <c r="BF482" s="108">
        <f t="shared" si="110"/>
        <v>0</v>
      </c>
      <c r="BG482" s="108">
        <f t="shared" si="110"/>
        <v>0</v>
      </c>
      <c r="BH482" s="108">
        <f t="shared" si="110"/>
        <v>0</v>
      </c>
      <c r="BI482" s="108">
        <f t="shared" si="110"/>
        <v>0</v>
      </c>
      <c r="BJ482" s="108">
        <f t="shared" si="110"/>
        <v>0</v>
      </c>
      <c r="BK482" s="108">
        <f t="shared" si="110"/>
        <v>0</v>
      </c>
      <c r="BL482" s="108">
        <f>SUBTOTAL(9,BL469:BL481)</f>
        <v>0</v>
      </c>
      <c r="BM482" s="108">
        <f>SUBTOTAL(9,BM469:BM481)</f>
        <v>0</v>
      </c>
      <c r="BN482" s="108">
        <f t="shared" si="110"/>
        <v>10492.8</v>
      </c>
      <c r="BO482" s="108">
        <f t="shared" si="110"/>
        <v>713.99850000000004</v>
      </c>
      <c r="BP482" s="108">
        <f t="shared" si="110"/>
        <v>0</v>
      </c>
      <c r="BQ482" s="108">
        <f t="shared" si="110"/>
        <v>2181.7440000000001</v>
      </c>
      <c r="BR482" s="108">
        <f t="shared" ref="BR482:CG482" si="111">SUBTOTAL(9,BR469:BR481)</f>
        <v>0</v>
      </c>
      <c r="BS482" s="108">
        <f t="shared" si="111"/>
        <v>0</v>
      </c>
      <c r="BT482" s="108">
        <f t="shared" si="111"/>
        <v>0</v>
      </c>
      <c r="BU482" s="108">
        <f t="shared" si="111"/>
        <v>0</v>
      </c>
      <c r="BV482" s="108">
        <f t="shared" si="111"/>
        <v>0</v>
      </c>
      <c r="BW482" s="108">
        <f t="shared" si="111"/>
        <v>0</v>
      </c>
      <c r="BX482" s="108">
        <f t="shared" si="111"/>
        <v>0</v>
      </c>
      <c r="BY482" s="108">
        <f t="shared" si="111"/>
        <v>0</v>
      </c>
      <c r="BZ482" s="108">
        <f t="shared" si="111"/>
        <v>0</v>
      </c>
      <c r="CA482" s="108">
        <f t="shared" si="111"/>
        <v>0</v>
      </c>
      <c r="CB482" s="108">
        <f t="shared" si="111"/>
        <v>83185.368149999995</v>
      </c>
      <c r="CC482" s="108">
        <f t="shared" si="111"/>
        <v>0</v>
      </c>
      <c r="CD482" s="108">
        <f t="shared" si="111"/>
        <v>529.32820000000004</v>
      </c>
      <c r="CE482" s="108">
        <f t="shared" si="111"/>
        <v>0</v>
      </c>
      <c r="CF482" s="108">
        <f t="shared" si="111"/>
        <v>0</v>
      </c>
      <c r="CG482" s="108">
        <f t="shared" si="111"/>
        <v>0</v>
      </c>
    </row>
    <row r="483" spans="1:85" ht="46.5" outlineLevel="1" x14ac:dyDescent="0.35">
      <c r="A483" s="84" t="s">
        <v>814</v>
      </c>
      <c r="B483" s="100" t="s">
        <v>815</v>
      </c>
      <c r="C483" s="55" t="s">
        <v>71</v>
      </c>
      <c r="D483" s="55" t="s">
        <v>816</v>
      </c>
      <c r="E483" s="57" t="s">
        <v>65</v>
      </c>
      <c r="F483" s="86">
        <f t="shared" ref="F483:F489" si="112">G483+H483</f>
        <v>77.830520000000007</v>
      </c>
      <c r="G483" s="59">
        <f t="shared" si="103"/>
        <v>0</v>
      </c>
      <c r="H483" s="60">
        <f t="shared" si="104"/>
        <v>77.830520000000007</v>
      </c>
      <c r="I483" s="61"/>
      <c r="J483" s="60"/>
      <c r="K483" s="69"/>
      <c r="L483" s="64"/>
      <c r="M483" s="63"/>
      <c r="N483" s="64"/>
      <c r="O483" s="69"/>
      <c r="P483" s="64"/>
      <c r="Q483" s="59"/>
      <c r="R483" s="60"/>
      <c r="S483" s="64"/>
      <c r="T483" s="59"/>
      <c r="U483" s="60"/>
      <c r="V483" s="59"/>
      <c r="W483" s="60"/>
      <c r="X483" s="59"/>
      <c r="Y483" s="60"/>
      <c r="Z483" s="69"/>
      <c r="AA483" s="66"/>
      <c r="AB483" s="63"/>
      <c r="AC483" s="64"/>
      <c r="AD483" s="69"/>
      <c r="AE483" s="64"/>
      <c r="AF483" s="69"/>
      <c r="AG483" s="64"/>
      <c r="AH483" s="59"/>
      <c r="AI483" s="60"/>
      <c r="AJ483" s="64">
        <v>77.830520000000007</v>
      </c>
      <c r="AK483" s="64"/>
      <c r="AL483" s="59"/>
      <c r="AM483" s="60"/>
      <c r="AN483" s="59"/>
      <c r="AO483" s="60"/>
      <c r="AP483" s="59"/>
      <c r="AQ483" s="60"/>
      <c r="AR483" s="69"/>
      <c r="AS483" s="64"/>
      <c r="AT483" s="60"/>
      <c r="AU483" s="64"/>
      <c r="AV483" s="64"/>
      <c r="AW483" s="64"/>
      <c r="AX483" s="64"/>
      <c r="AY483" s="64"/>
      <c r="AZ483" s="64"/>
      <c r="BA483" s="64"/>
      <c r="BB483" s="64"/>
      <c r="BC483" s="69"/>
      <c r="BD483" s="60"/>
      <c r="BE483" s="59"/>
      <c r="BF483" s="60"/>
      <c r="BG483" s="60"/>
      <c r="BH483" s="69"/>
      <c r="BI483" s="64"/>
      <c r="BJ483" s="64"/>
      <c r="BK483" s="64"/>
      <c r="BL483" s="69"/>
      <c r="BM483" s="64"/>
      <c r="BN483" s="64"/>
      <c r="BO483" s="64"/>
      <c r="BP483" s="64"/>
      <c r="BQ483" s="64"/>
      <c r="BR483" s="64"/>
      <c r="BS483" s="69"/>
      <c r="BT483" s="64"/>
      <c r="BU483" s="70"/>
      <c r="BV483" s="66"/>
      <c r="BW483" s="64"/>
      <c r="BX483" s="66"/>
      <c r="BY483" s="66"/>
      <c r="BZ483" s="64"/>
      <c r="CA483" s="64"/>
      <c r="CB483" s="60"/>
      <c r="CC483" s="60"/>
      <c r="CD483" s="64"/>
      <c r="CE483" s="64"/>
      <c r="CF483" s="69"/>
      <c r="CG483" s="64"/>
    </row>
    <row r="484" spans="1:85" outlineLevel="1" x14ac:dyDescent="0.35">
      <c r="A484" s="84" t="s">
        <v>814</v>
      </c>
      <c r="B484" s="88" t="s">
        <v>817</v>
      </c>
      <c r="C484" s="55" t="s">
        <v>104</v>
      </c>
      <c r="D484" s="77" t="s">
        <v>818</v>
      </c>
      <c r="E484" s="57" t="s">
        <v>65</v>
      </c>
      <c r="F484" s="86">
        <f t="shared" si="112"/>
        <v>761.22</v>
      </c>
      <c r="G484" s="59">
        <f t="shared" si="103"/>
        <v>0</v>
      </c>
      <c r="H484" s="60">
        <f t="shared" si="104"/>
        <v>761.22</v>
      </c>
      <c r="I484" s="61"/>
      <c r="J484" s="60"/>
      <c r="K484" s="69"/>
      <c r="L484" s="64"/>
      <c r="M484" s="63"/>
      <c r="N484" s="64"/>
      <c r="O484" s="69"/>
      <c r="P484" s="64"/>
      <c r="Q484" s="59"/>
      <c r="R484" s="60"/>
      <c r="S484" s="64"/>
      <c r="T484" s="59"/>
      <c r="U484" s="60"/>
      <c r="V484" s="59"/>
      <c r="W484" s="60"/>
      <c r="X484" s="59"/>
      <c r="Y484" s="60"/>
      <c r="Z484" s="69"/>
      <c r="AA484" s="66"/>
      <c r="AB484" s="63"/>
      <c r="AC484" s="64"/>
      <c r="AD484" s="69"/>
      <c r="AE484" s="64"/>
      <c r="AF484" s="69"/>
      <c r="AG484" s="64"/>
      <c r="AH484" s="59"/>
      <c r="AI484" s="60"/>
      <c r="AJ484" s="64"/>
      <c r="AK484" s="64"/>
      <c r="AL484" s="59"/>
      <c r="AM484" s="60"/>
      <c r="AN484" s="59"/>
      <c r="AO484" s="60"/>
      <c r="AP484" s="59"/>
      <c r="AQ484" s="60"/>
      <c r="AR484" s="69"/>
      <c r="AS484" s="64"/>
      <c r="AT484" s="60"/>
      <c r="AU484" s="64"/>
      <c r="AV484" s="64"/>
      <c r="AW484" s="64">
        <v>761.22</v>
      </c>
      <c r="AX484" s="64"/>
      <c r="AY484" s="64"/>
      <c r="AZ484" s="64"/>
      <c r="BA484" s="64"/>
      <c r="BB484" s="64"/>
      <c r="BC484" s="69"/>
      <c r="BD484" s="60"/>
      <c r="BE484" s="59"/>
      <c r="BF484" s="60"/>
      <c r="BG484" s="60"/>
      <c r="BH484" s="69"/>
      <c r="BI484" s="64"/>
      <c r="BJ484" s="64"/>
      <c r="BK484" s="64"/>
      <c r="BL484" s="69"/>
      <c r="BM484" s="64"/>
      <c r="BN484" s="64"/>
      <c r="BO484" s="64"/>
      <c r="BP484" s="64"/>
      <c r="BQ484" s="64"/>
      <c r="BR484" s="64"/>
      <c r="BS484" s="69"/>
      <c r="BT484" s="64"/>
      <c r="BU484" s="70"/>
      <c r="BV484" s="66"/>
      <c r="BW484" s="64"/>
      <c r="BX484" s="66"/>
      <c r="BY484" s="66"/>
      <c r="BZ484" s="64"/>
      <c r="CA484" s="64"/>
      <c r="CB484" s="60"/>
      <c r="CC484" s="60"/>
      <c r="CD484" s="64"/>
      <c r="CE484" s="64"/>
      <c r="CF484" s="69"/>
      <c r="CG484" s="64"/>
    </row>
    <row r="485" spans="1:85" outlineLevel="1" x14ac:dyDescent="0.35">
      <c r="A485" s="84" t="s">
        <v>814</v>
      </c>
      <c r="B485" s="88" t="s">
        <v>819</v>
      </c>
      <c r="C485" s="55" t="s">
        <v>113</v>
      </c>
      <c r="D485" s="77" t="s">
        <v>820</v>
      </c>
      <c r="E485" s="57" t="s">
        <v>65</v>
      </c>
      <c r="F485" s="86">
        <f t="shared" si="112"/>
        <v>2070.6464000000001</v>
      </c>
      <c r="G485" s="59">
        <f t="shared" si="103"/>
        <v>682.20180000000005</v>
      </c>
      <c r="H485" s="60">
        <f t="shared" si="104"/>
        <v>1388.4446</v>
      </c>
      <c r="I485" s="61"/>
      <c r="J485" s="60"/>
      <c r="K485" s="69">
        <v>682.20180000000005</v>
      </c>
      <c r="L485" s="64">
        <v>278.64580000000001</v>
      </c>
      <c r="M485" s="63"/>
      <c r="N485" s="64"/>
      <c r="O485" s="69"/>
      <c r="P485" s="64"/>
      <c r="Q485" s="59"/>
      <c r="R485" s="60"/>
      <c r="S485" s="64">
        <v>1109.7988</v>
      </c>
      <c r="T485" s="59"/>
      <c r="U485" s="60"/>
      <c r="V485" s="59"/>
      <c r="W485" s="60"/>
      <c r="X485" s="59"/>
      <c r="Y485" s="60"/>
      <c r="Z485" s="69"/>
      <c r="AA485" s="66"/>
      <c r="AB485" s="63"/>
      <c r="AC485" s="64"/>
      <c r="AD485" s="69"/>
      <c r="AE485" s="64"/>
      <c r="AF485" s="69"/>
      <c r="AG485" s="64"/>
      <c r="AH485" s="59"/>
      <c r="AI485" s="60"/>
      <c r="AJ485" s="64"/>
      <c r="AK485" s="64"/>
      <c r="AL485" s="59"/>
      <c r="AM485" s="60"/>
      <c r="AN485" s="59"/>
      <c r="AO485" s="60"/>
      <c r="AP485" s="59"/>
      <c r="AQ485" s="60"/>
      <c r="AR485" s="69"/>
      <c r="AS485" s="64"/>
      <c r="AT485" s="60"/>
      <c r="AU485" s="64"/>
      <c r="AV485" s="64"/>
      <c r="AW485" s="64"/>
      <c r="AX485" s="64"/>
      <c r="AY485" s="64"/>
      <c r="AZ485" s="64"/>
      <c r="BA485" s="64"/>
      <c r="BB485" s="64"/>
      <c r="BC485" s="69"/>
      <c r="BD485" s="60"/>
      <c r="BE485" s="59"/>
      <c r="BF485" s="60"/>
      <c r="BG485" s="60"/>
      <c r="BH485" s="69"/>
      <c r="BI485" s="64"/>
      <c r="BJ485" s="64"/>
      <c r="BK485" s="64"/>
      <c r="BL485" s="69"/>
      <c r="BM485" s="64"/>
      <c r="BN485" s="64"/>
      <c r="BO485" s="64"/>
      <c r="BP485" s="64"/>
      <c r="BQ485" s="64"/>
      <c r="BR485" s="64"/>
      <c r="BS485" s="69"/>
      <c r="BT485" s="64"/>
      <c r="BU485" s="70"/>
      <c r="BV485" s="66"/>
      <c r="BW485" s="64"/>
      <c r="BX485" s="66"/>
      <c r="BY485" s="66"/>
      <c r="BZ485" s="64"/>
      <c r="CA485" s="64"/>
      <c r="CB485" s="60"/>
      <c r="CC485" s="60"/>
      <c r="CD485" s="64"/>
      <c r="CE485" s="64"/>
      <c r="CF485" s="69"/>
      <c r="CG485" s="64"/>
    </row>
    <row r="486" spans="1:85" outlineLevel="1" x14ac:dyDescent="0.35">
      <c r="A486" s="84" t="s">
        <v>814</v>
      </c>
      <c r="B486" s="88" t="s">
        <v>821</v>
      </c>
      <c r="C486" s="55" t="s">
        <v>113</v>
      </c>
      <c r="D486" s="77" t="s">
        <v>822</v>
      </c>
      <c r="E486" s="57" t="s">
        <v>65</v>
      </c>
      <c r="F486" s="86">
        <f t="shared" si="112"/>
        <v>4575.7249899999997</v>
      </c>
      <c r="G486" s="59">
        <f t="shared" si="103"/>
        <v>1495.77478</v>
      </c>
      <c r="H486" s="60">
        <f t="shared" si="104"/>
        <v>3079.95021</v>
      </c>
      <c r="I486" s="61">
        <v>121.71738999999999</v>
      </c>
      <c r="J486" s="60">
        <v>49.71555</v>
      </c>
      <c r="K486" s="69">
        <v>1374.0573899999999</v>
      </c>
      <c r="L486" s="64">
        <v>561.23470999999995</v>
      </c>
      <c r="M486" s="63"/>
      <c r="N486" s="64"/>
      <c r="O486" s="69"/>
      <c r="P486" s="64"/>
      <c r="Q486" s="59"/>
      <c r="R486" s="60"/>
      <c r="S486" s="64">
        <v>2397.2499499999999</v>
      </c>
      <c r="T486" s="59"/>
      <c r="U486" s="60"/>
      <c r="V486" s="59"/>
      <c r="W486" s="60"/>
      <c r="X486" s="59"/>
      <c r="Y486" s="60"/>
      <c r="Z486" s="69"/>
      <c r="AA486" s="66"/>
      <c r="AB486" s="63"/>
      <c r="AC486" s="64"/>
      <c r="AD486" s="69"/>
      <c r="AE486" s="64"/>
      <c r="AF486" s="69"/>
      <c r="AG486" s="64"/>
      <c r="AH486" s="59"/>
      <c r="AI486" s="60"/>
      <c r="AJ486" s="64"/>
      <c r="AK486" s="64"/>
      <c r="AL486" s="59"/>
      <c r="AM486" s="60"/>
      <c r="AN486" s="59"/>
      <c r="AO486" s="60"/>
      <c r="AP486" s="59"/>
      <c r="AQ486" s="60"/>
      <c r="AR486" s="69"/>
      <c r="AS486" s="64"/>
      <c r="AT486" s="60"/>
      <c r="AU486" s="64"/>
      <c r="AV486" s="64"/>
      <c r="AW486" s="64"/>
      <c r="AX486" s="64"/>
      <c r="AY486" s="64"/>
      <c r="AZ486" s="64"/>
      <c r="BA486" s="64"/>
      <c r="BB486" s="64"/>
      <c r="BC486" s="69"/>
      <c r="BD486" s="60"/>
      <c r="BE486" s="59"/>
      <c r="BF486" s="60"/>
      <c r="BG486" s="60"/>
      <c r="BH486" s="69"/>
      <c r="BI486" s="64"/>
      <c r="BJ486" s="64"/>
      <c r="BK486" s="64"/>
      <c r="BL486" s="69"/>
      <c r="BM486" s="64"/>
      <c r="BN486" s="64"/>
      <c r="BO486" s="64">
        <v>71.75</v>
      </c>
      <c r="BP486" s="64"/>
      <c r="BQ486" s="64"/>
      <c r="BR486" s="64"/>
      <c r="BS486" s="69"/>
      <c r="BT486" s="64"/>
      <c r="BU486" s="70"/>
      <c r="BV486" s="66"/>
      <c r="BW486" s="64"/>
      <c r="BX486" s="66"/>
      <c r="BY486" s="66"/>
      <c r="BZ486" s="64"/>
      <c r="CA486" s="64"/>
      <c r="CB486" s="60"/>
      <c r="CC486" s="60"/>
      <c r="CD486" s="64"/>
      <c r="CE486" s="64"/>
      <c r="CF486" s="69"/>
      <c r="CG486" s="64"/>
    </row>
    <row r="487" spans="1:85" outlineLevel="1" x14ac:dyDescent="0.35">
      <c r="A487" s="84" t="s">
        <v>814</v>
      </c>
      <c r="B487" s="88" t="s">
        <v>823</v>
      </c>
      <c r="C487" s="55" t="s">
        <v>113</v>
      </c>
      <c r="D487" s="77" t="s">
        <v>824</v>
      </c>
      <c r="E487" s="57" t="s">
        <v>65</v>
      </c>
      <c r="F487" s="86">
        <f t="shared" si="112"/>
        <v>6012.40852</v>
      </c>
      <c r="G487" s="59">
        <f t="shared" si="103"/>
        <v>2953.43993</v>
      </c>
      <c r="H487" s="60">
        <f t="shared" si="104"/>
        <v>3058.9685899999999</v>
      </c>
      <c r="I487" s="61">
        <v>97.373919999999998</v>
      </c>
      <c r="J487" s="60">
        <v>39.772440000000003</v>
      </c>
      <c r="K487" s="69">
        <v>1400.76623</v>
      </c>
      <c r="L487" s="64">
        <v>572.14395999999999</v>
      </c>
      <c r="M487" s="63"/>
      <c r="N487" s="64"/>
      <c r="O487" s="69"/>
      <c r="P487" s="64"/>
      <c r="Q487" s="59"/>
      <c r="R487" s="60"/>
      <c r="S487" s="64">
        <v>2278.7519699999998</v>
      </c>
      <c r="T487" s="59">
        <v>1455.2997800000001</v>
      </c>
      <c r="U487" s="60">
        <v>14.70022</v>
      </c>
      <c r="V487" s="59"/>
      <c r="W487" s="60"/>
      <c r="X487" s="59"/>
      <c r="Y487" s="60"/>
      <c r="Z487" s="69"/>
      <c r="AA487" s="66"/>
      <c r="AB487" s="63"/>
      <c r="AC487" s="64"/>
      <c r="AD487" s="69"/>
      <c r="AE487" s="64"/>
      <c r="AF487" s="69"/>
      <c r="AG487" s="64"/>
      <c r="AH487" s="59"/>
      <c r="AI487" s="60"/>
      <c r="AJ487" s="64"/>
      <c r="AK487" s="64"/>
      <c r="AL487" s="59"/>
      <c r="AM487" s="60"/>
      <c r="AN487" s="59"/>
      <c r="AO487" s="60"/>
      <c r="AP487" s="59"/>
      <c r="AQ487" s="60"/>
      <c r="AR487" s="69"/>
      <c r="AS487" s="64"/>
      <c r="AT487" s="60"/>
      <c r="AU487" s="64"/>
      <c r="AV487" s="64"/>
      <c r="AW487" s="64"/>
      <c r="AX487" s="64"/>
      <c r="AY487" s="64"/>
      <c r="AZ487" s="64"/>
      <c r="BA487" s="64"/>
      <c r="BB487" s="64"/>
      <c r="BC487" s="69"/>
      <c r="BD487" s="60"/>
      <c r="BE487" s="59"/>
      <c r="BF487" s="60"/>
      <c r="BG487" s="60"/>
      <c r="BH487" s="69"/>
      <c r="BI487" s="64"/>
      <c r="BJ487" s="64"/>
      <c r="BK487" s="64"/>
      <c r="BL487" s="69"/>
      <c r="BM487" s="64"/>
      <c r="BN487" s="64"/>
      <c r="BO487" s="64">
        <v>153.6</v>
      </c>
      <c r="BP487" s="64"/>
      <c r="BQ487" s="64"/>
      <c r="BR487" s="64"/>
      <c r="BS487" s="69"/>
      <c r="BT487" s="64"/>
      <c r="BU487" s="70"/>
      <c r="BV487" s="66"/>
      <c r="BW487" s="64"/>
      <c r="BX487" s="66"/>
      <c r="BY487" s="66"/>
      <c r="BZ487" s="64"/>
      <c r="CA487" s="64"/>
      <c r="CB487" s="60"/>
      <c r="CC487" s="60"/>
      <c r="CD487" s="64"/>
      <c r="CE487" s="64"/>
      <c r="CF487" s="69"/>
      <c r="CG487" s="64"/>
    </row>
    <row r="488" spans="1:85" outlineLevel="1" x14ac:dyDescent="0.35">
      <c r="A488" s="84" t="s">
        <v>814</v>
      </c>
      <c r="B488" s="88" t="s">
        <v>825</v>
      </c>
      <c r="C488" s="55" t="s">
        <v>113</v>
      </c>
      <c r="D488" s="77" t="s">
        <v>826</v>
      </c>
      <c r="E488" s="57" t="s">
        <v>65</v>
      </c>
      <c r="F488" s="86">
        <f t="shared" si="112"/>
        <v>10838.878060000001</v>
      </c>
      <c r="G488" s="59">
        <f t="shared" si="103"/>
        <v>1895.7082299999997</v>
      </c>
      <c r="H488" s="60">
        <f t="shared" si="104"/>
        <v>8943.1698300000007</v>
      </c>
      <c r="I488" s="61"/>
      <c r="J488" s="60"/>
      <c r="K488" s="69">
        <v>550.26653999999996</v>
      </c>
      <c r="L488" s="64">
        <v>224.75676000000001</v>
      </c>
      <c r="M488" s="63"/>
      <c r="N488" s="64"/>
      <c r="O488" s="69"/>
      <c r="P488" s="64"/>
      <c r="Q488" s="59"/>
      <c r="R488" s="60"/>
      <c r="S488" s="64">
        <v>2748.4638599999998</v>
      </c>
      <c r="T488" s="59"/>
      <c r="U488" s="60"/>
      <c r="V488" s="59"/>
      <c r="W488" s="60"/>
      <c r="X488" s="59"/>
      <c r="Y488" s="60"/>
      <c r="Z488" s="69"/>
      <c r="AA488" s="66"/>
      <c r="AB488" s="63"/>
      <c r="AC488" s="64"/>
      <c r="AD488" s="69"/>
      <c r="AE488" s="64"/>
      <c r="AF488" s="69"/>
      <c r="AG488" s="64"/>
      <c r="AH488" s="69">
        <v>1345.4416899999999</v>
      </c>
      <c r="AI488" s="73">
        <v>549.54660999999999</v>
      </c>
      <c r="AJ488" s="64">
        <v>5420.4026000000003</v>
      </c>
      <c r="AK488" s="64"/>
      <c r="AL488" s="59"/>
      <c r="AM488" s="60"/>
      <c r="AN488" s="59"/>
      <c r="AO488" s="60"/>
      <c r="AP488" s="59"/>
      <c r="AQ488" s="60"/>
      <c r="AR488" s="69"/>
      <c r="AS488" s="64"/>
      <c r="AT488" s="60"/>
      <c r="AU488" s="64"/>
      <c r="AV488" s="64"/>
      <c r="AW488" s="64"/>
      <c r="AX488" s="64"/>
      <c r="AY488" s="64"/>
      <c r="AZ488" s="64"/>
      <c r="BA488" s="64"/>
      <c r="BB488" s="64"/>
      <c r="BC488" s="69"/>
      <c r="BD488" s="60"/>
      <c r="BE488" s="59"/>
      <c r="BF488" s="60"/>
      <c r="BG488" s="60"/>
      <c r="BH488" s="69"/>
      <c r="BI488" s="64"/>
      <c r="BJ488" s="64"/>
      <c r="BK488" s="64"/>
      <c r="BL488" s="69"/>
      <c r="BM488" s="64"/>
      <c r="BN488" s="64"/>
      <c r="BO488" s="64"/>
      <c r="BP488" s="64"/>
      <c r="BQ488" s="64"/>
      <c r="BR488" s="103"/>
      <c r="BS488" s="69"/>
      <c r="BT488" s="64"/>
      <c r="BU488" s="70"/>
      <c r="BV488" s="66"/>
      <c r="BW488" s="64"/>
      <c r="BX488" s="66"/>
      <c r="BY488" s="66"/>
      <c r="BZ488" s="64"/>
      <c r="CA488" s="64"/>
      <c r="CB488" s="60"/>
      <c r="CC488" s="60"/>
      <c r="CD488" s="64"/>
      <c r="CE488" s="64"/>
      <c r="CF488" s="69"/>
      <c r="CG488" s="64"/>
    </row>
    <row r="489" spans="1:85" outlineLevel="1" x14ac:dyDescent="0.35">
      <c r="A489" s="84" t="s">
        <v>814</v>
      </c>
      <c r="B489" s="88" t="s">
        <v>827</v>
      </c>
      <c r="C489" s="55" t="s">
        <v>113</v>
      </c>
      <c r="D489" s="77" t="s">
        <v>828</v>
      </c>
      <c r="E489" s="57" t="s">
        <v>65</v>
      </c>
      <c r="F489" s="86">
        <f t="shared" si="112"/>
        <v>2527.3023600000001</v>
      </c>
      <c r="G489" s="59">
        <f t="shared" si="103"/>
        <v>837.49851000000001</v>
      </c>
      <c r="H489" s="60">
        <f t="shared" si="104"/>
        <v>1689.80385</v>
      </c>
      <c r="I489" s="61">
        <v>97.373919999999998</v>
      </c>
      <c r="J489" s="60">
        <v>39.772440000000003</v>
      </c>
      <c r="K489" s="69">
        <v>740.12459000000001</v>
      </c>
      <c r="L489" s="64">
        <v>302.30441000000002</v>
      </c>
      <c r="M489" s="63"/>
      <c r="N489" s="64"/>
      <c r="O489" s="69"/>
      <c r="P489" s="64"/>
      <c r="Q489" s="59"/>
      <c r="R489" s="60"/>
      <c r="S489" s="64">
        <v>1204.027</v>
      </c>
      <c r="T489" s="59"/>
      <c r="U489" s="60"/>
      <c r="V489" s="59"/>
      <c r="W489" s="60"/>
      <c r="X489" s="59"/>
      <c r="Y489" s="60"/>
      <c r="Z489" s="69"/>
      <c r="AA489" s="66"/>
      <c r="AB489" s="63"/>
      <c r="AC489" s="64"/>
      <c r="AD489" s="69"/>
      <c r="AE489" s="64"/>
      <c r="AF489" s="69"/>
      <c r="AG489" s="64"/>
      <c r="AH489" s="59"/>
      <c r="AI489" s="60"/>
      <c r="AJ489" s="64"/>
      <c r="AK489" s="64"/>
      <c r="AL489" s="59"/>
      <c r="AM489" s="60"/>
      <c r="AN489" s="59"/>
      <c r="AO489" s="60"/>
      <c r="AP489" s="59"/>
      <c r="AQ489" s="60"/>
      <c r="AR489" s="69"/>
      <c r="AS489" s="64"/>
      <c r="AT489" s="60"/>
      <c r="AU489" s="64"/>
      <c r="AV489" s="64"/>
      <c r="AW489" s="64"/>
      <c r="AX489" s="64"/>
      <c r="AY489" s="64"/>
      <c r="AZ489" s="64"/>
      <c r="BA489" s="64"/>
      <c r="BB489" s="64"/>
      <c r="BC489" s="69"/>
      <c r="BD489" s="60"/>
      <c r="BE489" s="59"/>
      <c r="BF489" s="60"/>
      <c r="BG489" s="60"/>
      <c r="BH489" s="69"/>
      <c r="BI489" s="64"/>
      <c r="BJ489" s="64"/>
      <c r="BK489" s="64"/>
      <c r="BL489" s="69"/>
      <c r="BM489" s="64"/>
      <c r="BN489" s="64"/>
      <c r="BO489" s="64">
        <v>143.69999999999999</v>
      </c>
      <c r="BP489" s="64"/>
      <c r="BQ489" s="64"/>
      <c r="BR489" s="64"/>
      <c r="BS489" s="69"/>
      <c r="BT489" s="64"/>
      <c r="BU489" s="70"/>
      <c r="BV489" s="66"/>
      <c r="BW489" s="64"/>
      <c r="BX489" s="66"/>
      <c r="BY489" s="66"/>
      <c r="BZ489" s="64"/>
      <c r="CA489" s="64"/>
      <c r="CB489" s="60"/>
      <c r="CC489" s="60"/>
      <c r="CD489" s="64"/>
      <c r="CE489" s="64"/>
      <c r="CF489" s="69"/>
      <c r="CG489" s="64"/>
    </row>
    <row r="490" spans="1:85" s="78" customFormat="1" ht="22.5" x14ac:dyDescent="0.3">
      <c r="A490" s="105" t="s">
        <v>829</v>
      </c>
      <c r="B490" s="106"/>
      <c r="C490" s="97" t="s">
        <v>133</v>
      </c>
      <c r="D490" s="98"/>
      <c r="E490" s="98"/>
      <c r="F490" s="108">
        <f t="shared" ref="F490:AK490" si="113">SUBTOTAL(9,F483:F489)</f>
        <v>26864.010850000002</v>
      </c>
      <c r="G490" s="108">
        <f t="shared" si="113"/>
        <v>7864.6232499999996</v>
      </c>
      <c r="H490" s="108">
        <f t="shared" si="113"/>
        <v>18999.387600000002</v>
      </c>
      <c r="I490" s="108">
        <f t="shared" si="113"/>
        <v>316.46523000000002</v>
      </c>
      <c r="J490" s="108">
        <f t="shared" si="113"/>
        <v>129.26042999999999</v>
      </c>
      <c r="K490" s="108">
        <f t="shared" si="113"/>
        <v>4747.4165499999999</v>
      </c>
      <c r="L490" s="108">
        <f t="shared" si="113"/>
        <v>1939.0856399999998</v>
      </c>
      <c r="M490" s="108">
        <f t="shared" si="113"/>
        <v>0</v>
      </c>
      <c r="N490" s="108">
        <f t="shared" si="113"/>
        <v>0</v>
      </c>
      <c r="O490" s="108">
        <f t="shared" si="113"/>
        <v>0</v>
      </c>
      <c r="P490" s="108">
        <f t="shared" si="113"/>
        <v>0</v>
      </c>
      <c r="Q490" s="108">
        <f t="shared" si="113"/>
        <v>0</v>
      </c>
      <c r="R490" s="108">
        <f t="shared" si="113"/>
        <v>0</v>
      </c>
      <c r="S490" s="108">
        <f t="shared" si="113"/>
        <v>9738.2915799999992</v>
      </c>
      <c r="T490" s="108">
        <f t="shared" si="113"/>
        <v>1455.2997800000001</v>
      </c>
      <c r="U490" s="108">
        <f t="shared" si="113"/>
        <v>14.70022</v>
      </c>
      <c r="V490" s="108">
        <f t="shared" si="113"/>
        <v>0</v>
      </c>
      <c r="W490" s="108">
        <f t="shared" si="113"/>
        <v>0</v>
      </c>
      <c r="X490" s="108">
        <f t="shared" si="113"/>
        <v>0</v>
      </c>
      <c r="Y490" s="108">
        <f t="shared" si="113"/>
        <v>0</v>
      </c>
      <c r="Z490" s="108">
        <f t="shared" si="113"/>
        <v>0</v>
      </c>
      <c r="AA490" s="108">
        <f t="shared" si="113"/>
        <v>0</v>
      </c>
      <c r="AB490" s="108">
        <f t="shared" si="113"/>
        <v>0</v>
      </c>
      <c r="AC490" s="108">
        <f t="shared" si="113"/>
        <v>0</v>
      </c>
      <c r="AD490" s="108">
        <f t="shared" si="113"/>
        <v>0</v>
      </c>
      <c r="AE490" s="108">
        <f t="shared" si="113"/>
        <v>0</v>
      </c>
      <c r="AF490" s="108">
        <f t="shared" si="113"/>
        <v>0</v>
      </c>
      <c r="AG490" s="108">
        <f t="shared" si="113"/>
        <v>0</v>
      </c>
      <c r="AH490" s="108">
        <f t="shared" si="113"/>
        <v>1345.4416899999999</v>
      </c>
      <c r="AI490" s="108">
        <f t="shared" si="113"/>
        <v>549.54660999999999</v>
      </c>
      <c r="AJ490" s="108">
        <f t="shared" si="113"/>
        <v>5498.2331200000008</v>
      </c>
      <c r="AK490" s="108">
        <f t="shared" si="113"/>
        <v>0</v>
      </c>
      <c r="AL490" s="108">
        <f t="shared" ref="AL490:BQ490" si="114">SUBTOTAL(9,AL483:AL489)</f>
        <v>0</v>
      </c>
      <c r="AM490" s="108">
        <f t="shared" si="114"/>
        <v>0</v>
      </c>
      <c r="AN490" s="108">
        <f t="shared" si="114"/>
        <v>0</v>
      </c>
      <c r="AO490" s="108">
        <f t="shared" si="114"/>
        <v>0</v>
      </c>
      <c r="AP490" s="108">
        <f t="shared" si="114"/>
        <v>0</v>
      </c>
      <c r="AQ490" s="108">
        <f t="shared" si="114"/>
        <v>0</v>
      </c>
      <c r="AR490" s="108">
        <f t="shared" si="114"/>
        <v>0</v>
      </c>
      <c r="AS490" s="108">
        <f t="shared" si="114"/>
        <v>0</v>
      </c>
      <c r="AT490" s="108">
        <f t="shared" si="114"/>
        <v>0</v>
      </c>
      <c r="AU490" s="108">
        <f t="shared" si="114"/>
        <v>0</v>
      </c>
      <c r="AV490" s="108">
        <f t="shared" si="114"/>
        <v>0</v>
      </c>
      <c r="AW490" s="108">
        <f t="shared" si="114"/>
        <v>761.22</v>
      </c>
      <c r="AX490" s="108">
        <f t="shared" si="114"/>
        <v>0</v>
      </c>
      <c r="AY490" s="108">
        <f t="shared" si="114"/>
        <v>0</v>
      </c>
      <c r="AZ490" s="108">
        <f t="shared" si="114"/>
        <v>0</v>
      </c>
      <c r="BA490" s="108">
        <f t="shared" si="114"/>
        <v>0</v>
      </c>
      <c r="BB490" s="108">
        <f t="shared" si="114"/>
        <v>0</v>
      </c>
      <c r="BC490" s="108">
        <f t="shared" si="114"/>
        <v>0</v>
      </c>
      <c r="BD490" s="108">
        <f t="shared" si="114"/>
        <v>0</v>
      </c>
      <c r="BE490" s="108">
        <f t="shared" si="114"/>
        <v>0</v>
      </c>
      <c r="BF490" s="108">
        <f t="shared" si="114"/>
        <v>0</v>
      </c>
      <c r="BG490" s="108">
        <f t="shared" si="114"/>
        <v>0</v>
      </c>
      <c r="BH490" s="108">
        <f t="shared" si="114"/>
        <v>0</v>
      </c>
      <c r="BI490" s="108">
        <f t="shared" si="114"/>
        <v>0</v>
      </c>
      <c r="BJ490" s="108">
        <f t="shared" si="114"/>
        <v>0</v>
      </c>
      <c r="BK490" s="108">
        <f t="shared" si="114"/>
        <v>0</v>
      </c>
      <c r="BL490" s="108">
        <f>SUBTOTAL(9,BL483:BL489)</f>
        <v>0</v>
      </c>
      <c r="BM490" s="108">
        <f>SUBTOTAL(9,BM483:BM489)</f>
        <v>0</v>
      </c>
      <c r="BN490" s="108">
        <f t="shared" si="114"/>
        <v>0</v>
      </c>
      <c r="BO490" s="108">
        <f t="shared" si="114"/>
        <v>369.04999999999995</v>
      </c>
      <c r="BP490" s="108">
        <f t="shared" si="114"/>
        <v>0</v>
      </c>
      <c r="BQ490" s="108">
        <f t="shared" si="114"/>
        <v>0</v>
      </c>
      <c r="BR490" s="108">
        <f t="shared" ref="BR490:CG490" si="115">SUBTOTAL(9,BR483:BR489)</f>
        <v>0</v>
      </c>
      <c r="BS490" s="108">
        <f t="shared" si="115"/>
        <v>0</v>
      </c>
      <c r="BT490" s="108">
        <f t="shared" si="115"/>
        <v>0</v>
      </c>
      <c r="BU490" s="108">
        <f t="shared" si="115"/>
        <v>0</v>
      </c>
      <c r="BV490" s="108">
        <f t="shared" si="115"/>
        <v>0</v>
      </c>
      <c r="BW490" s="108">
        <f t="shared" si="115"/>
        <v>0</v>
      </c>
      <c r="BX490" s="108">
        <f t="shared" si="115"/>
        <v>0</v>
      </c>
      <c r="BY490" s="108">
        <f t="shared" si="115"/>
        <v>0</v>
      </c>
      <c r="BZ490" s="108">
        <f t="shared" si="115"/>
        <v>0</v>
      </c>
      <c r="CA490" s="108">
        <f t="shared" si="115"/>
        <v>0</v>
      </c>
      <c r="CB490" s="108">
        <f t="shared" si="115"/>
        <v>0</v>
      </c>
      <c r="CC490" s="108">
        <f t="shared" si="115"/>
        <v>0</v>
      </c>
      <c r="CD490" s="108">
        <f t="shared" si="115"/>
        <v>0</v>
      </c>
      <c r="CE490" s="108">
        <f t="shared" si="115"/>
        <v>0</v>
      </c>
      <c r="CF490" s="108">
        <f t="shared" si="115"/>
        <v>0</v>
      </c>
      <c r="CG490" s="108">
        <f t="shared" si="115"/>
        <v>0</v>
      </c>
    </row>
    <row r="491" spans="1:85" ht="93" outlineLevel="1" x14ac:dyDescent="0.35">
      <c r="A491" s="54" t="s">
        <v>830</v>
      </c>
      <c r="B491" s="147" t="s">
        <v>912</v>
      </c>
      <c r="C491" s="55" t="s">
        <v>140</v>
      </c>
      <c r="D491" s="77">
        <v>242901323107</v>
      </c>
      <c r="E491" s="57" t="s">
        <v>65</v>
      </c>
      <c r="F491" s="86">
        <f t="shared" ref="F491:F522" si="116">G491+H491</f>
        <v>7000</v>
      </c>
      <c r="G491" s="59">
        <f t="shared" si="103"/>
        <v>4551.76296</v>
      </c>
      <c r="H491" s="60">
        <f t="shared" si="104"/>
        <v>2448.23704</v>
      </c>
      <c r="I491" s="61"/>
      <c r="J491" s="60"/>
      <c r="K491" s="69"/>
      <c r="L491" s="64"/>
      <c r="M491" s="63"/>
      <c r="N491" s="64"/>
      <c r="O491" s="69"/>
      <c r="P491" s="64"/>
      <c r="Q491" s="59"/>
      <c r="R491" s="60"/>
      <c r="S491" s="64"/>
      <c r="T491" s="59"/>
      <c r="U491" s="60"/>
      <c r="V491" s="59"/>
      <c r="W491" s="60"/>
      <c r="X491" s="59"/>
      <c r="Y491" s="60"/>
      <c r="Z491" s="69"/>
      <c r="AA491" s="66"/>
      <c r="AB491" s="63"/>
      <c r="AC491" s="64"/>
      <c r="AD491" s="69"/>
      <c r="AE491" s="64"/>
      <c r="AF491" s="69"/>
      <c r="AG491" s="64"/>
      <c r="AH491" s="59"/>
      <c r="AI491" s="60"/>
      <c r="AJ491" s="64"/>
      <c r="AK491" s="64"/>
      <c r="AL491" s="59"/>
      <c r="AM491" s="60"/>
      <c r="AN491" s="59"/>
      <c r="AO491" s="60"/>
      <c r="AP491" s="59">
        <f>4551762.96/1000</f>
        <v>4551.76296</v>
      </c>
      <c r="AQ491" s="60">
        <f>2448237.04/1000</f>
        <v>2448.23704</v>
      </c>
      <c r="AR491" s="69"/>
      <c r="AS491" s="64"/>
      <c r="AT491" s="60"/>
      <c r="AU491" s="64"/>
      <c r="AV491" s="64"/>
      <c r="AW491" s="64"/>
      <c r="AX491" s="64"/>
      <c r="AY491" s="64"/>
      <c r="AZ491" s="64"/>
      <c r="BA491" s="64"/>
      <c r="BB491" s="64"/>
      <c r="BC491" s="69"/>
      <c r="BD491" s="60"/>
      <c r="BE491" s="59"/>
      <c r="BF491" s="60"/>
      <c r="BG491" s="60"/>
      <c r="BH491" s="69"/>
      <c r="BI491" s="64"/>
      <c r="BJ491" s="64"/>
      <c r="BK491" s="64"/>
      <c r="BL491" s="69"/>
      <c r="BM491" s="64"/>
      <c r="BN491" s="64"/>
      <c r="BO491" s="64"/>
      <c r="BP491" s="64"/>
      <c r="BQ491" s="64"/>
      <c r="BR491" s="64"/>
      <c r="BS491" s="69"/>
      <c r="BT491" s="64"/>
      <c r="BU491" s="70"/>
      <c r="BV491" s="66"/>
      <c r="BW491" s="64"/>
      <c r="BX491" s="66"/>
      <c r="BY491" s="66"/>
      <c r="BZ491" s="64"/>
      <c r="CA491" s="64"/>
      <c r="CB491" s="60"/>
      <c r="CC491" s="60"/>
      <c r="CD491" s="64"/>
      <c r="CE491" s="64"/>
      <c r="CF491" s="69"/>
      <c r="CG491" s="64"/>
    </row>
    <row r="492" spans="1:85" ht="93" outlineLevel="1" x14ac:dyDescent="0.35">
      <c r="A492" s="92" t="s">
        <v>830</v>
      </c>
      <c r="B492" s="54" t="s">
        <v>848</v>
      </c>
      <c r="C492" s="55" t="s">
        <v>140</v>
      </c>
      <c r="D492" s="128">
        <v>242900039492</v>
      </c>
      <c r="E492" s="57" t="s">
        <v>65</v>
      </c>
      <c r="F492" s="86">
        <f t="shared" si="116"/>
        <v>232.8</v>
      </c>
      <c r="G492" s="59">
        <f t="shared" si="103"/>
        <v>0</v>
      </c>
      <c r="H492" s="60">
        <f t="shared" si="104"/>
        <v>232.8</v>
      </c>
      <c r="I492" s="61"/>
      <c r="J492" s="60"/>
      <c r="K492" s="69"/>
      <c r="L492" s="64"/>
      <c r="M492" s="63"/>
      <c r="N492" s="64"/>
      <c r="O492" s="69"/>
      <c r="P492" s="64"/>
      <c r="Q492" s="59"/>
      <c r="R492" s="60"/>
      <c r="S492" s="64"/>
      <c r="T492" s="59"/>
      <c r="U492" s="60"/>
      <c r="V492" s="59"/>
      <c r="W492" s="60"/>
      <c r="X492" s="59"/>
      <c r="Y492" s="60"/>
      <c r="Z492" s="69"/>
      <c r="AA492" s="66"/>
      <c r="AB492" s="63"/>
      <c r="AC492" s="64"/>
      <c r="AD492" s="69"/>
      <c r="AE492" s="64"/>
      <c r="AF492" s="69"/>
      <c r="AG492" s="64"/>
      <c r="AH492" s="59"/>
      <c r="AI492" s="60"/>
      <c r="AJ492" s="64">
        <v>232.8</v>
      </c>
      <c r="AK492" s="64"/>
      <c r="AL492" s="59"/>
      <c r="AM492" s="60"/>
      <c r="AN492" s="59"/>
      <c r="AO492" s="60"/>
      <c r="AP492" s="143"/>
      <c r="AQ492" s="64"/>
      <c r="AR492" s="69"/>
      <c r="AS492" s="64"/>
      <c r="AT492" s="60"/>
      <c r="AU492" s="64"/>
      <c r="AV492" s="64"/>
      <c r="AW492" s="64"/>
      <c r="AX492" s="64"/>
      <c r="AY492" s="64"/>
      <c r="AZ492" s="64"/>
      <c r="BA492" s="64"/>
      <c r="BB492" s="64"/>
      <c r="BC492" s="69"/>
      <c r="BD492" s="60"/>
      <c r="BE492" s="59"/>
      <c r="BF492" s="60"/>
      <c r="BG492" s="60"/>
      <c r="BH492" s="69"/>
      <c r="BI492" s="64"/>
      <c r="BJ492" s="64"/>
      <c r="BK492" s="64"/>
      <c r="BL492" s="69"/>
      <c r="BM492" s="64"/>
      <c r="BN492" s="64"/>
      <c r="BO492" s="64"/>
      <c r="BP492" s="64"/>
      <c r="BQ492" s="64"/>
      <c r="BR492" s="64"/>
      <c r="BS492" s="69"/>
      <c r="BT492" s="64"/>
      <c r="BU492" s="70"/>
      <c r="BV492" s="66"/>
      <c r="BW492" s="64"/>
      <c r="BX492" s="66"/>
      <c r="BY492" s="66"/>
      <c r="BZ492" s="64"/>
      <c r="CA492" s="64"/>
      <c r="CB492" s="60"/>
      <c r="CC492" s="60"/>
      <c r="CD492" s="64"/>
      <c r="CE492" s="64"/>
      <c r="CF492" s="69"/>
      <c r="CG492" s="64"/>
    </row>
    <row r="493" spans="1:85" ht="93" outlineLevel="1" x14ac:dyDescent="0.35">
      <c r="A493" s="84" t="s">
        <v>830</v>
      </c>
      <c r="B493" s="54" t="s">
        <v>873</v>
      </c>
      <c r="C493" s="55" t="s">
        <v>140</v>
      </c>
      <c r="D493" s="128">
        <v>242900363347</v>
      </c>
      <c r="E493" s="57" t="s">
        <v>65</v>
      </c>
      <c r="F493" s="86">
        <f t="shared" si="116"/>
        <v>139.5</v>
      </c>
      <c r="G493" s="59">
        <f t="shared" si="103"/>
        <v>0</v>
      </c>
      <c r="H493" s="60">
        <f t="shared" si="104"/>
        <v>139.5</v>
      </c>
      <c r="I493" s="61"/>
      <c r="J493" s="60"/>
      <c r="K493" s="69"/>
      <c r="L493" s="64"/>
      <c r="M493" s="63"/>
      <c r="N493" s="64"/>
      <c r="O493" s="69"/>
      <c r="P493" s="64"/>
      <c r="Q493" s="59"/>
      <c r="R493" s="60"/>
      <c r="S493" s="64"/>
      <c r="T493" s="59"/>
      <c r="U493" s="60"/>
      <c r="V493" s="59"/>
      <c r="W493" s="60"/>
      <c r="X493" s="59"/>
      <c r="Y493" s="60"/>
      <c r="Z493" s="69"/>
      <c r="AA493" s="66"/>
      <c r="AB493" s="63"/>
      <c r="AC493" s="64"/>
      <c r="AD493" s="69"/>
      <c r="AE493" s="64"/>
      <c r="AF493" s="69"/>
      <c r="AG493" s="64"/>
      <c r="AH493" s="59"/>
      <c r="AI493" s="60"/>
      <c r="AJ493" s="64">
        <v>139.5</v>
      </c>
      <c r="AK493" s="64"/>
      <c r="AL493" s="59"/>
      <c r="AM493" s="60"/>
      <c r="AN493" s="59"/>
      <c r="AO493" s="60"/>
      <c r="AP493" s="143"/>
      <c r="AQ493" s="64"/>
      <c r="AR493" s="69"/>
      <c r="AS493" s="64"/>
      <c r="AT493" s="60"/>
      <c r="AU493" s="64"/>
      <c r="AV493" s="64"/>
      <c r="AW493" s="64"/>
      <c r="AX493" s="64"/>
      <c r="AY493" s="64"/>
      <c r="AZ493" s="64"/>
      <c r="BA493" s="64"/>
      <c r="BB493" s="64"/>
      <c r="BC493" s="69"/>
      <c r="BD493" s="60"/>
      <c r="BE493" s="59"/>
      <c r="BF493" s="60"/>
      <c r="BG493" s="60"/>
      <c r="BH493" s="69"/>
      <c r="BI493" s="64"/>
      <c r="BJ493" s="64"/>
      <c r="BK493" s="64"/>
      <c r="BL493" s="69"/>
      <c r="BM493" s="64"/>
      <c r="BN493" s="64"/>
      <c r="BO493" s="64"/>
      <c r="BP493" s="64"/>
      <c r="BQ493" s="64"/>
      <c r="BR493" s="64"/>
      <c r="BS493" s="69"/>
      <c r="BT493" s="64"/>
      <c r="BU493" s="70"/>
      <c r="BV493" s="66"/>
      <c r="BW493" s="64"/>
      <c r="BX493" s="66"/>
      <c r="BY493" s="66"/>
      <c r="BZ493" s="64"/>
      <c r="CA493" s="64"/>
      <c r="CB493" s="60"/>
      <c r="CC493" s="60"/>
      <c r="CD493" s="64"/>
      <c r="CE493" s="64"/>
      <c r="CF493" s="69"/>
      <c r="CG493" s="64"/>
    </row>
    <row r="494" spans="1:85" ht="93" outlineLevel="1" x14ac:dyDescent="0.35">
      <c r="A494" s="84" t="s">
        <v>830</v>
      </c>
      <c r="B494" s="54" t="s">
        <v>889</v>
      </c>
      <c r="C494" s="55" t="s">
        <v>140</v>
      </c>
      <c r="D494" s="128">
        <v>242900926991</v>
      </c>
      <c r="E494" s="57" t="s">
        <v>65</v>
      </c>
      <c r="F494" s="86">
        <f t="shared" si="116"/>
        <v>70</v>
      </c>
      <c r="G494" s="59">
        <f t="shared" si="103"/>
        <v>0</v>
      </c>
      <c r="H494" s="60">
        <f t="shared" si="104"/>
        <v>70</v>
      </c>
      <c r="I494" s="61"/>
      <c r="J494" s="60"/>
      <c r="K494" s="69"/>
      <c r="L494" s="64"/>
      <c r="M494" s="63"/>
      <c r="N494" s="64"/>
      <c r="O494" s="69"/>
      <c r="P494" s="64"/>
      <c r="Q494" s="59"/>
      <c r="R494" s="60"/>
      <c r="S494" s="64"/>
      <c r="T494" s="59"/>
      <c r="U494" s="60"/>
      <c r="V494" s="59"/>
      <c r="W494" s="60"/>
      <c r="X494" s="59"/>
      <c r="Y494" s="60"/>
      <c r="Z494" s="69"/>
      <c r="AA494" s="66"/>
      <c r="AB494" s="63"/>
      <c r="AC494" s="64"/>
      <c r="AD494" s="69"/>
      <c r="AE494" s="64"/>
      <c r="AF494" s="69"/>
      <c r="AG494" s="64"/>
      <c r="AH494" s="59"/>
      <c r="AI494" s="60"/>
      <c r="AJ494" s="64">
        <v>70</v>
      </c>
      <c r="AK494" s="64"/>
      <c r="AL494" s="59"/>
      <c r="AM494" s="60"/>
      <c r="AN494" s="59"/>
      <c r="AO494" s="60"/>
      <c r="AP494" s="143"/>
      <c r="AQ494" s="64"/>
      <c r="AR494" s="69"/>
      <c r="AS494" s="64"/>
      <c r="AT494" s="60"/>
      <c r="AU494" s="64"/>
      <c r="AV494" s="64"/>
      <c r="AW494" s="64"/>
      <c r="AX494" s="64"/>
      <c r="AY494" s="64"/>
      <c r="AZ494" s="64"/>
      <c r="BA494" s="64"/>
      <c r="BB494" s="64"/>
      <c r="BC494" s="69"/>
      <c r="BD494" s="60"/>
      <c r="BE494" s="59"/>
      <c r="BF494" s="60"/>
      <c r="BG494" s="60"/>
      <c r="BH494" s="69"/>
      <c r="BI494" s="64"/>
      <c r="BJ494" s="64"/>
      <c r="BK494" s="64"/>
      <c r="BL494" s="69"/>
      <c r="BM494" s="64"/>
      <c r="BN494" s="64"/>
      <c r="BO494" s="64"/>
      <c r="BP494" s="64"/>
      <c r="BQ494" s="64"/>
      <c r="BR494" s="64"/>
      <c r="BS494" s="69"/>
      <c r="BT494" s="64"/>
      <c r="BU494" s="70"/>
      <c r="BV494" s="66"/>
      <c r="BW494" s="64"/>
      <c r="BX494" s="66"/>
      <c r="BY494" s="66"/>
      <c r="BZ494" s="64"/>
      <c r="CA494" s="64"/>
      <c r="CB494" s="60"/>
      <c r="CC494" s="60"/>
      <c r="CD494" s="64"/>
      <c r="CE494" s="64"/>
      <c r="CF494" s="69"/>
      <c r="CG494" s="64"/>
    </row>
    <row r="495" spans="1:85" ht="69.75" outlineLevel="1" x14ac:dyDescent="0.35">
      <c r="A495" s="84" t="s">
        <v>830</v>
      </c>
      <c r="B495" s="54" t="s">
        <v>897</v>
      </c>
      <c r="C495" s="55" t="s">
        <v>140</v>
      </c>
      <c r="D495" s="128">
        <v>242901030510</v>
      </c>
      <c r="E495" s="57" t="s">
        <v>65</v>
      </c>
      <c r="F495" s="86">
        <f t="shared" si="116"/>
        <v>3351</v>
      </c>
      <c r="G495" s="59">
        <f t="shared" si="103"/>
        <v>0</v>
      </c>
      <c r="H495" s="60">
        <f t="shared" si="104"/>
        <v>3351</v>
      </c>
      <c r="I495" s="61"/>
      <c r="J495" s="60"/>
      <c r="K495" s="69"/>
      <c r="L495" s="64"/>
      <c r="M495" s="63"/>
      <c r="N495" s="64"/>
      <c r="O495" s="69"/>
      <c r="P495" s="64"/>
      <c r="Q495" s="59"/>
      <c r="R495" s="60"/>
      <c r="S495" s="64"/>
      <c r="T495" s="59"/>
      <c r="U495" s="60"/>
      <c r="V495" s="59"/>
      <c r="W495" s="60"/>
      <c r="X495" s="59"/>
      <c r="Y495" s="60"/>
      <c r="Z495" s="69"/>
      <c r="AA495" s="66"/>
      <c r="AB495" s="63"/>
      <c r="AC495" s="64"/>
      <c r="AD495" s="69"/>
      <c r="AE495" s="64"/>
      <c r="AF495" s="69"/>
      <c r="AG495" s="64"/>
      <c r="AH495" s="59"/>
      <c r="AI495" s="60"/>
      <c r="AJ495" s="64">
        <v>351</v>
      </c>
      <c r="AK495" s="64"/>
      <c r="AL495" s="59"/>
      <c r="AM495" s="60"/>
      <c r="AN495" s="59"/>
      <c r="AO495" s="60"/>
      <c r="AP495" s="143"/>
      <c r="AQ495" s="64"/>
      <c r="AR495" s="69"/>
      <c r="AS495" s="64"/>
      <c r="AT495" s="60">
        <v>3000</v>
      </c>
      <c r="AU495" s="64"/>
      <c r="AV495" s="64"/>
      <c r="AW495" s="64"/>
      <c r="AX495" s="64"/>
      <c r="AY495" s="64"/>
      <c r="AZ495" s="64"/>
      <c r="BA495" s="64"/>
      <c r="BB495" s="64"/>
      <c r="BC495" s="69"/>
      <c r="BD495" s="60"/>
      <c r="BE495" s="59"/>
      <c r="BF495" s="60"/>
      <c r="BG495" s="60"/>
      <c r="BH495" s="69"/>
      <c r="BI495" s="64"/>
      <c r="BJ495" s="64"/>
      <c r="BK495" s="64"/>
      <c r="BL495" s="69"/>
      <c r="BM495" s="64"/>
      <c r="BN495" s="64"/>
      <c r="BO495" s="64"/>
      <c r="BP495" s="64"/>
      <c r="BQ495" s="64"/>
      <c r="BR495" s="64"/>
      <c r="BS495" s="69"/>
      <c r="BT495" s="64"/>
      <c r="BU495" s="70"/>
      <c r="BV495" s="66"/>
      <c r="BW495" s="64"/>
      <c r="BX495" s="66"/>
      <c r="BY495" s="66"/>
      <c r="BZ495" s="64"/>
      <c r="CA495" s="64"/>
      <c r="CB495" s="60"/>
      <c r="CC495" s="60"/>
      <c r="CD495" s="64"/>
      <c r="CE495" s="64"/>
      <c r="CF495" s="69"/>
      <c r="CG495" s="64"/>
    </row>
    <row r="496" spans="1:85" ht="69.75" outlineLevel="1" x14ac:dyDescent="0.35">
      <c r="A496" s="84" t="s">
        <v>830</v>
      </c>
      <c r="B496" s="54" t="s">
        <v>898</v>
      </c>
      <c r="C496" s="55" t="s">
        <v>140</v>
      </c>
      <c r="D496" s="128">
        <v>242901179534</v>
      </c>
      <c r="E496" s="57" t="s">
        <v>65</v>
      </c>
      <c r="F496" s="86">
        <f t="shared" si="116"/>
        <v>170.12125</v>
      </c>
      <c r="G496" s="59">
        <f t="shared" si="103"/>
        <v>0</v>
      </c>
      <c r="H496" s="60">
        <f t="shared" si="104"/>
        <v>170.12125</v>
      </c>
      <c r="I496" s="61"/>
      <c r="J496" s="60"/>
      <c r="K496" s="69"/>
      <c r="L496" s="64"/>
      <c r="M496" s="63"/>
      <c r="N496" s="64"/>
      <c r="O496" s="69"/>
      <c r="P496" s="64"/>
      <c r="Q496" s="59"/>
      <c r="R496" s="60"/>
      <c r="S496" s="64"/>
      <c r="T496" s="59"/>
      <c r="U496" s="60"/>
      <c r="V496" s="59"/>
      <c r="W496" s="60"/>
      <c r="X496" s="59"/>
      <c r="Y496" s="60"/>
      <c r="Z496" s="69"/>
      <c r="AA496" s="66"/>
      <c r="AB496" s="63"/>
      <c r="AC496" s="64"/>
      <c r="AD496" s="69"/>
      <c r="AE496" s="64"/>
      <c r="AF496" s="69"/>
      <c r="AG496" s="64"/>
      <c r="AH496" s="59"/>
      <c r="AI496" s="60"/>
      <c r="AJ496" s="64">
        <v>170.12125</v>
      </c>
      <c r="AK496" s="64"/>
      <c r="AL496" s="59"/>
      <c r="AM496" s="60"/>
      <c r="AN496" s="59"/>
      <c r="AO496" s="60"/>
      <c r="AP496" s="143"/>
      <c r="AQ496" s="64"/>
      <c r="AR496" s="69"/>
      <c r="AS496" s="64"/>
      <c r="AT496" s="60"/>
      <c r="AU496" s="64"/>
      <c r="AV496" s="64"/>
      <c r="AW496" s="64"/>
      <c r="AX496" s="64"/>
      <c r="AY496" s="64"/>
      <c r="AZ496" s="64"/>
      <c r="BA496" s="64"/>
      <c r="BB496" s="64"/>
      <c r="BC496" s="69"/>
      <c r="BD496" s="60"/>
      <c r="BE496" s="59"/>
      <c r="BF496" s="60"/>
      <c r="BG496" s="60"/>
      <c r="BH496" s="69"/>
      <c r="BI496" s="64"/>
      <c r="BJ496" s="64"/>
      <c r="BK496" s="64"/>
      <c r="BL496" s="69"/>
      <c r="BM496" s="64"/>
      <c r="BN496" s="64"/>
      <c r="BO496" s="64"/>
      <c r="BP496" s="64"/>
      <c r="BQ496" s="64"/>
      <c r="BR496" s="64"/>
      <c r="BS496" s="69"/>
      <c r="BT496" s="64"/>
      <c r="BU496" s="70"/>
      <c r="BV496" s="66"/>
      <c r="BW496" s="64"/>
      <c r="BX496" s="66"/>
      <c r="BY496" s="66"/>
      <c r="BZ496" s="64"/>
      <c r="CA496" s="64"/>
      <c r="CB496" s="60"/>
      <c r="CC496" s="60"/>
      <c r="CD496" s="64"/>
      <c r="CE496" s="64"/>
      <c r="CF496" s="69"/>
      <c r="CG496" s="64"/>
    </row>
    <row r="497" spans="1:85" ht="93" outlineLevel="1" x14ac:dyDescent="0.35">
      <c r="A497" s="54" t="s">
        <v>830</v>
      </c>
      <c r="B497" s="71" t="s">
        <v>916</v>
      </c>
      <c r="C497" s="55" t="s">
        <v>140</v>
      </c>
      <c r="D497" s="77">
        <v>242904021714</v>
      </c>
      <c r="E497" s="57" t="s">
        <v>65</v>
      </c>
      <c r="F497" s="86">
        <f t="shared" si="116"/>
        <v>15399.6</v>
      </c>
      <c r="G497" s="59">
        <f t="shared" si="103"/>
        <v>10650</v>
      </c>
      <c r="H497" s="60">
        <f t="shared" si="104"/>
        <v>4749.6000000000004</v>
      </c>
      <c r="I497" s="61"/>
      <c r="J497" s="60"/>
      <c r="K497" s="69"/>
      <c r="L497" s="64"/>
      <c r="M497" s="63"/>
      <c r="N497" s="64"/>
      <c r="O497" s="69"/>
      <c r="P497" s="64"/>
      <c r="Q497" s="59"/>
      <c r="R497" s="60"/>
      <c r="S497" s="64"/>
      <c r="T497" s="59"/>
      <c r="U497" s="60"/>
      <c r="V497" s="59"/>
      <c r="W497" s="60"/>
      <c r="X497" s="59"/>
      <c r="Y497" s="60"/>
      <c r="Z497" s="69"/>
      <c r="AA497" s="66"/>
      <c r="AB497" s="63"/>
      <c r="AC497" s="64"/>
      <c r="AD497" s="69"/>
      <c r="AE497" s="64"/>
      <c r="AF497" s="69"/>
      <c r="AG497" s="64"/>
      <c r="AH497" s="59"/>
      <c r="AI497" s="60"/>
      <c r="AJ497" s="64">
        <v>399.6</v>
      </c>
      <c r="AK497" s="64"/>
      <c r="AL497" s="59">
        <v>10650</v>
      </c>
      <c r="AM497" s="60">
        <v>4350</v>
      </c>
      <c r="AN497" s="59"/>
      <c r="AO497" s="60"/>
      <c r="AP497" s="59"/>
      <c r="AQ497" s="60"/>
      <c r="AR497" s="69"/>
      <c r="AS497" s="64"/>
      <c r="AT497" s="60"/>
      <c r="AU497" s="64"/>
      <c r="AV497" s="64"/>
      <c r="AW497" s="64"/>
      <c r="AX497" s="64"/>
      <c r="AY497" s="64"/>
      <c r="AZ497" s="64"/>
      <c r="BA497" s="64"/>
      <c r="BB497" s="64"/>
      <c r="BC497" s="69"/>
      <c r="BD497" s="60"/>
      <c r="BE497" s="59"/>
      <c r="BF497" s="60"/>
      <c r="BG497" s="60"/>
      <c r="BH497" s="69"/>
      <c r="BI497" s="64"/>
      <c r="BJ497" s="64"/>
      <c r="BK497" s="64"/>
      <c r="BL497" s="69"/>
      <c r="BM497" s="64"/>
      <c r="BN497" s="64"/>
      <c r="BO497" s="64"/>
      <c r="BP497" s="64"/>
      <c r="BQ497" s="64"/>
      <c r="BR497" s="64"/>
      <c r="BS497" s="69"/>
      <c r="BT497" s="64"/>
      <c r="BU497" s="70"/>
      <c r="BV497" s="66"/>
      <c r="BW497" s="64"/>
      <c r="BX497" s="66"/>
      <c r="BY497" s="66"/>
      <c r="BZ497" s="64"/>
      <c r="CA497" s="64"/>
      <c r="CB497" s="60"/>
      <c r="CC497" s="60"/>
      <c r="CD497" s="64"/>
      <c r="CE497" s="64"/>
      <c r="CF497" s="69"/>
      <c r="CG497" s="64"/>
    </row>
    <row r="498" spans="1:85" ht="93" outlineLevel="1" x14ac:dyDescent="0.35">
      <c r="A498" s="54" t="s">
        <v>830</v>
      </c>
      <c r="B498" s="147" t="s">
        <v>914</v>
      </c>
      <c r="C498" s="55" t="s">
        <v>140</v>
      </c>
      <c r="D498" s="77">
        <v>242903779209</v>
      </c>
      <c r="E498" s="57" t="s">
        <v>65</v>
      </c>
      <c r="F498" s="86">
        <f t="shared" si="116"/>
        <v>7000</v>
      </c>
      <c r="G498" s="59">
        <f t="shared" si="103"/>
        <v>4551.76296</v>
      </c>
      <c r="H498" s="60">
        <f t="shared" si="104"/>
        <v>2448.23704</v>
      </c>
      <c r="I498" s="61"/>
      <c r="J498" s="60"/>
      <c r="K498" s="69"/>
      <c r="L498" s="64"/>
      <c r="M498" s="63"/>
      <c r="N498" s="64"/>
      <c r="O498" s="69"/>
      <c r="P498" s="64"/>
      <c r="Q498" s="59"/>
      <c r="R498" s="60"/>
      <c r="S498" s="64"/>
      <c r="T498" s="59"/>
      <c r="U498" s="60"/>
      <c r="V498" s="59"/>
      <c r="W498" s="60"/>
      <c r="X498" s="59"/>
      <c r="Y498" s="60"/>
      <c r="Z498" s="69"/>
      <c r="AA498" s="66"/>
      <c r="AB498" s="63"/>
      <c r="AC498" s="64"/>
      <c r="AD498" s="69"/>
      <c r="AE498" s="64"/>
      <c r="AF498" s="69"/>
      <c r="AG498" s="64"/>
      <c r="AH498" s="59"/>
      <c r="AI498" s="60"/>
      <c r="AJ498" s="64"/>
      <c r="AK498" s="64"/>
      <c r="AL498" s="59"/>
      <c r="AM498" s="60"/>
      <c r="AN498" s="59"/>
      <c r="AO498" s="60"/>
      <c r="AP498" s="59">
        <f>4551762.96/1000</f>
        <v>4551.76296</v>
      </c>
      <c r="AQ498" s="60">
        <f>2448237.04/1000</f>
        <v>2448.23704</v>
      </c>
      <c r="AR498" s="69"/>
      <c r="AS498" s="64"/>
      <c r="AT498" s="60"/>
      <c r="AU498" s="64"/>
      <c r="AV498" s="64"/>
      <c r="AW498" s="64"/>
      <c r="AX498" s="64"/>
      <c r="AY498" s="64"/>
      <c r="AZ498" s="64"/>
      <c r="BA498" s="64"/>
      <c r="BB498" s="64"/>
      <c r="BC498" s="69"/>
      <c r="BD498" s="60"/>
      <c r="BE498" s="59"/>
      <c r="BF498" s="60"/>
      <c r="BG498" s="60"/>
      <c r="BH498" s="69"/>
      <c r="BI498" s="64"/>
      <c r="BJ498" s="64"/>
      <c r="BK498" s="64"/>
      <c r="BL498" s="69"/>
      <c r="BM498" s="64"/>
      <c r="BN498" s="64"/>
      <c r="BO498" s="64"/>
      <c r="BP498" s="64"/>
      <c r="BQ498" s="64"/>
      <c r="BR498" s="64"/>
      <c r="BS498" s="69"/>
      <c r="BT498" s="64"/>
      <c r="BU498" s="70"/>
      <c r="BV498" s="66"/>
      <c r="BW498" s="64"/>
      <c r="BX498" s="66"/>
      <c r="BY498" s="66"/>
      <c r="BZ498" s="64"/>
      <c r="CA498" s="64"/>
      <c r="CB498" s="60"/>
      <c r="CC498" s="60"/>
      <c r="CD498" s="64"/>
      <c r="CE498" s="64"/>
      <c r="CF498" s="69"/>
      <c r="CG498" s="64"/>
    </row>
    <row r="499" spans="1:85" ht="93" outlineLevel="1" x14ac:dyDescent="0.35">
      <c r="A499" s="54" t="s">
        <v>830</v>
      </c>
      <c r="B499" s="147" t="s">
        <v>913</v>
      </c>
      <c r="C499" s="55" t="s">
        <v>140</v>
      </c>
      <c r="D499" s="77">
        <v>242903644628</v>
      </c>
      <c r="E499" s="57" t="s">
        <v>65</v>
      </c>
      <c r="F499" s="86">
        <f t="shared" si="116"/>
        <v>5250</v>
      </c>
      <c r="G499" s="59">
        <f t="shared" si="103"/>
        <v>3413.8222299999998</v>
      </c>
      <c r="H499" s="60">
        <f t="shared" si="104"/>
        <v>1836.17777</v>
      </c>
      <c r="I499" s="61"/>
      <c r="J499" s="60"/>
      <c r="K499" s="69"/>
      <c r="L499" s="64"/>
      <c r="M499" s="63"/>
      <c r="N499" s="64"/>
      <c r="O499" s="69"/>
      <c r="P499" s="64"/>
      <c r="Q499" s="59"/>
      <c r="R499" s="60"/>
      <c r="S499" s="64"/>
      <c r="T499" s="59"/>
      <c r="U499" s="60"/>
      <c r="V499" s="59"/>
      <c r="W499" s="60"/>
      <c r="X499" s="59"/>
      <c r="Y499" s="60"/>
      <c r="Z499" s="69"/>
      <c r="AA499" s="66"/>
      <c r="AB499" s="63"/>
      <c r="AC499" s="64"/>
      <c r="AD499" s="69"/>
      <c r="AE499" s="64"/>
      <c r="AF499" s="69"/>
      <c r="AG499" s="64"/>
      <c r="AH499" s="59"/>
      <c r="AI499" s="60"/>
      <c r="AJ499" s="64"/>
      <c r="AK499" s="64"/>
      <c r="AL499" s="59"/>
      <c r="AM499" s="60"/>
      <c r="AN499" s="59"/>
      <c r="AO499" s="60"/>
      <c r="AP499" s="59">
        <f>3413822.23/1000</f>
        <v>3413.8222299999998</v>
      </c>
      <c r="AQ499" s="60">
        <f>1836177.77/1000</f>
        <v>1836.17777</v>
      </c>
      <c r="AR499" s="69"/>
      <c r="AS499" s="64"/>
      <c r="AT499" s="60"/>
      <c r="AU499" s="64"/>
      <c r="AV499" s="64"/>
      <c r="AW499" s="64"/>
      <c r="AX499" s="64"/>
      <c r="AY499" s="64"/>
      <c r="AZ499" s="64"/>
      <c r="BA499" s="64"/>
      <c r="BB499" s="64"/>
      <c r="BC499" s="69"/>
      <c r="BD499" s="60"/>
      <c r="BE499" s="59"/>
      <c r="BF499" s="60"/>
      <c r="BG499" s="60"/>
      <c r="BH499" s="69"/>
      <c r="BI499" s="64"/>
      <c r="BJ499" s="64"/>
      <c r="BK499" s="64"/>
      <c r="BL499" s="69"/>
      <c r="BM499" s="64"/>
      <c r="BN499" s="64"/>
      <c r="BO499" s="64"/>
      <c r="BP499" s="64"/>
      <c r="BQ499" s="64"/>
      <c r="BR499" s="64"/>
      <c r="BS499" s="69"/>
      <c r="BT499" s="64"/>
      <c r="BU499" s="70"/>
      <c r="BV499" s="66"/>
      <c r="BW499" s="64"/>
      <c r="BX499" s="66"/>
      <c r="BY499" s="66"/>
      <c r="BZ499" s="64"/>
      <c r="CA499" s="64"/>
      <c r="CB499" s="60"/>
      <c r="CC499" s="60"/>
      <c r="CD499" s="64"/>
      <c r="CE499" s="64"/>
      <c r="CF499" s="69"/>
      <c r="CG499" s="64"/>
    </row>
    <row r="500" spans="1:85" ht="93" outlineLevel="1" x14ac:dyDescent="0.35">
      <c r="A500" s="54" t="s">
        <v>830</v>
      </c>
      <c r="B500" s="147" t="s">
        <v>915</v>
      </c>
      <c r="C500" s="55" t="s">
        <v>140</v>
      </c>
      <c r="D500" s="77">
        <v>242901294209</v>
      </c>
      <c r="E500" s="57" t="s">
        <v>65</v>
      </c>
      <c r="F500" s="86">
        <f t="shared" si="116"/>
        <v>3150</v>
      </c>
      <c r="G500" s="59">
        <f t="shared" si="103"/>
        <v>2048.29333</v>
      </c>
      <c r="H500" s="60">
        <f t="shared" si="104"/>
        <v>1101.70667</v>
      </c>
      <c r="I500" s="61"/>
      <c r="J500" s="60"/>
      <c r="K500" s="69"/>
      <c r="L500" s="64"/>
      <c r="M500" s="63"/>
      <c r="N500" s="64"/>
      <c r="O500" s="69"/>
      <c r="P500" s="64"/>
      <c r="Q500" s="59"/>
      <c r="R500" s="60"/>
      <c r="S500" s="64"/>
      <c r="T500" s="59"/>
      <c r="U500" s="60"/>
      <c r="V500" s="59"/>
      <c r="W500" s="60"/>
      <c r="X500" s="59"/>
      <c r="Y500" s="60"/>
      <c r="Z500" s="69"/>
      <c r="AA500" s="66"/>
      <c r="AB500" s="63"/>
      <c r="AC500" s="64"/>
      <c r="AD500" s="69"/>
      <c r="AE500" s="64"/>
      <c r="AF500" s="69"/>
      <c r="AG500" s="64"/>
      <c r="AH500" s="59"/>
      <c r="AI500" s="60"/>
      <c r="AJ500" s="64"/>
      <c r="AK500" s="64"/>
      <c r="AL500" s="59"/>
      <c r="AM500" s="60"/>
      <c r="AN500" s="59"/>
      <c r="AO500" s="60"/>
      <c r="AP500" s="59">
        <f>2048293.33/1000</f>
        <v>2048.29333</v>
      </c>
      <c r="AQ500" s="60">
        <f>1101706.67/1000</f>
        <v>1101.70667</v>
      </c>
      <c r="AR500" s="69"/>
      <c r="AS500" s="64"/>
      <c r="AT500" s="60"/>
      <c r="AU500" s="64"/>
      <c r="AV500" s="64"/>
      <c r="AW500" s="64"/>
      <c r="AX500" s="64"/>
      <c r="AY500" s="64"/>
      <c r="AZ500" s="64"/>
      <c r="BA500" s="64"/>
      <c r="BB500" s="64"/>
      <c r="BC500" s="69"/>
      <c r="BD500" s="60"/>
      <c r="BE500" s="59"/>
      <c r="BF500" s="60"/>
      <c r="BG500" s="60"/>
      <c r="BH500" s="69"/>
      <c r="BI500" s="64"/>
      <c r="BJ500" s="64"/>
      <c r="BK500" s="64"/>
      <c r="BL500" s="69"/>
      <c r="BM500" s="64"/>
      <c r="BN500" s="64"/>
      <c r="BO500" s="64"/>
      <c r="BP500" s="64"/>
      <c r="BQ500" s="64"/>
      <c r="BR500" s="64"/>
      <c r="BS500" s="69"/>
      <c r="BT500" s="64"/>
      <c r="BU500" s="70"/>
      <c r="BV500" s="66"/>
      <c r="BW500" s="64"/>
      <c r="BX500" s="66"/>
      <c r="BY500" s="66"/>
      <c r="BZ500" s="64"/>
      <c r="CA500" s="64"/>
      <c r="CB500" s="60"/>
      <c r="CC500" s="60"/>
      <c r="CD500" s="64"/>
      <c r="CE500" s="64"/>
      <c r="CF500" s="69"/>
      <c r="CG500" s="64"/>
    </row>
    <row r="501" spans="1:85" ht="46.5" outlineLevel="1" x14ac:dyDescent="0.35">
      <c r="A501" s="84" t="s">
        <v>830</v>
      </c>
      <c r="B501" s="88" t="s">
        <v>831</v>
      </c>
      <c r="C501" s="55" t="s">
        <v>71</v>
      </c>
      <c r="D501" s="77">
        <v>242903696224</v>
      </c>
      <c r="E501" s="57" t="s">
        <v>65</v>
      </c>
      <c r="F501" s="86">
        <f t="shared" si="116"/>
        <v>13214.135599999998</v>
      </c>
      <c r="G501" s="59">
        <f t="shared" si="103"/>
        <v>1067.7215099999999</v>
      </c>
      <c r="H501" s="60">
        <f t="shared" si="104"/>
        <v>12146.414089999998</v>
      </c>
      <c r="I501" s="61"/>
      <c r="J501" s="60"/>
      <c r="K501" s="69">
        <v>160.89664999999999</v>
      </c>
      <c r="L501" s="64">
        <v>65.718350000000001</v>
      </c>
      <c r="M501" s="63"/>
      <c r="N501" s="64"/>
      <c r="O501" s="69"/>
      <c r="P501" s="64"/>
      <c r="Q501" s="59"/>
      <c r="R501" s="60"/>
      <c r="S501" s="64">
        <v>687.74284</v>
      </c>
      <c r="T501" s="59"/>
      <c r="U501" s="60"/>
      <c r="V501" s="59">
        <v>906.82485999999994</v>
      </c>
      <c r="W501" s="60">
        <v>9.1598500000000005</v>
      </c>
      <c r="X501" s="59"/>
      <c r="Y501" s="60"/>
      <c r="Z501" s="69"/>
      <c r="AA501" s="66"/>
      <c r="AB501" s="63"/>
      <c r="AC501" s="64"/>
      <c r="AD501" s="69"/>
      <c r="AE501" s="64"/>
      <c r="AF501" s="69"/>
      <c r="AG501" s="64"/>
      <c r="AH501" s="59"/>
      <c r="AI501" s="60"/>
      <c r="AJ501" s="64">
        <v>900</v>
      </c>
      <c r="AK501" s="64"/>
      <c r="AL501" s="59"/>
      <c r="AM501" s="60"/>
      <c r="AN501" s="59"/>
      <c r="AO501" s="60"/>
      <c r="AP501" s="59"/>
      <c r="AQ501" s="60"/>
      <c r="AR501" s="69"/>
      <c r="AS501" s="64"/>
      <c r="AT501" s="60"/>
      <c r="AU501" s="64"/>
      <c r="AV501" s="64"/>
      <c r="AW501" s="64"/>
      <c r="AX501" s="64"/>
      <c r="AY501" s="64"/>
      <c r="AZ501" s="64"/>
      <c r="BA501" s="64"/>
      <c r="BB501" s="64"/>
      <c r="BC501" s="69"/>
      <c r="BD501" s="60"/>
      <c r="BE501" s="59"/>
      <c r="BF501" s="60"/>
      <c r="BG501" s="60"/>
      <c r="BH501" s="69"/>
      <c r="BI501" s="64"/>
      <c r="BJ501" s="64"/>
      <c r="BK501" s="64"/>
      <c r="BL501" s="69"/>
      <c r="BM501" s="64"/>
      <c r="BN501" s="64"/>
      <c r="BO501" s="64">
        <v>164.58333999999999</v>
      </c>
      <c r="BP501" s="64"/>
      <c r="BQ501" s="60">
        <v>10319.209709999999</v>
      </c>
      <c r="BR501" s="64"/>
      <c r="BS501" s="69"/>
      <c r="BT501" s="64"/>
      <c r="BU501" s="70"/>
      <c r="BV501" s="66"/>
      <c r="BW501" s="64"/>
      <c r="BX501" s="66"/>
      <c r="BY501" s="66"/>
      <c r="BZ501" s="64"/>
      <c r="CA501" s="64"/>
      <c r="CB501" s="60"/>
      <c r="CC501" s="60"/>
      <c r="CD501" s="64"/>
      <c r="CE501" s="64"/>
      <c r="CF501" s="69"/>
      <c r="CG501" s="64"/>
    </row>
    <row r="502" spans="1:85" ht="46.5" outlineLevel="1" x14ac:dyDescent="0.35">
      <c r="A502" s="84" t="s">
        <v>830</v>
      </c>
      <c r="B502" s="88" t="s">
        <v>832</v>
      </c>
      <c r="C502" s="55" t="s">
        <v>71</v>
      </c>
      <c r="D502" s="77" t="s">
        <v>833</v>
      </c>
      <c r="E502" s="57" t="s">
        <v>65</v>
      </c>
      <c r="F502" s="86">
        <f t="shared" si="116"/>
        <v>1556.0022199999999</v>
      </c>
      <c r="G502" s="59">
        <f t="shared" si="103"/>
        <v>366.39250000000004</v>
      </c>
      <c r="H502" s="60">
        <f t="shared" si="104"/>
        <v>1189.6097199999999</v>
      </c>
      <c r="I502" s="61">
        <v>27.993880000000001</v>
      </c>
      <c r="J502" s="60">
        <v>11.43412</v>
      </c>
      <c r="K502" s="69">
        <v>116.16737999999999</v>
      </c>
      <c r="L502" s="64">
        <v>47.448650000000001</v>
      </c>
      <c r="M502" s="63"/>
      <c r="N502" s="64"/>
      <c r="O502" s="69"/>
      <c r="P502" s="64"/>
      <c r="Q502" s="59"/>
      <c r="R502" s="60"/>
      <c r="S502" s="64">
        <v>188.97989000000001</v>
      </c>
      <c r="T502" s="59"/>
      <c r="U502" s="60"/>
      <c r="V502" s="59">
        <v>222.23124000000001</v>
      </c>
      <c r="W502" s="60">
        <v>2.2447599999999999</v>
      </c>
      <c r="X502" s="59"/>
      <c r="Y502" s="60"/>
      <c r="Z502" s="69"/>
      <c r="AA502" s="66"/>
      <c r="AB502" s="63"/>
      <c r="AC502" s="64"/>
      <c r="AD502" s="69"/>
      <c r="AE502" s="64"/>
      <c r="AF502" s="69"/>
      <c r="AG502" s="64"/>
      <c r="AH502" s="59"/>
      <c r="AI502" s="60"/>
      <c r="AJ502" s="64"/>
      <c r="AK502" s="64"/>
      <c r="AL502" s="59"/>
      <c r="AM502" s="60"/>
      <c r="AN502" s="59"/>
      <c r="AO502" s="60"/>
      <c r="AP502" s="59"/>
      <c r="AQ502" s="60"/>
      <c r="AR502" s="69"/>
      <c r="AS502" s="64"/>
      <c r="AT502" s="60"/>
      <c r="AU502" s="64"/>
      <c r="AV502" s="64"/>
      <c r="AW502" s="64"/>
      <c r="AX502" s="64"/>
      <c r="AY502" s="64"/>
      <c r="AZ502" s="64"/>
      <c r="BA502" s="64"/>
      <c r="BB502" s="64"/>
      <c r="BC502" s="69"/>
      <c r="BD502" s="60"/>
      <c r="BE502" s="59"/>
      <c r="BF502" s="60"/>
      <c r="BG502" s="60"/>
      <c r="BH502" s="69"/>
      <c r="BI502" s="64"/>
      <c r="BJ502" s="64">
        <v>2.6029</v>
      </c>
      <c r="BK502" s="64"/>
      <c r="BL502" s="69"/>
      <c r="BM502" s="64"/>
      <c r="BN502" s="64"/>
      <c r="BO502" s="64"/>
      <c r="BP502" s="64"/>
      <c r="BQ502" s="60">
        <v>936.89940000000001</v>
      </c>
      <c r="BR502" s="64"/>
      <c r="BS502" s="69"/>
      <c r="BT502" s="64"/>
      <c r="BU502" s="70"/>
      <c r="BV502" s="66"/>
      <c r="BW502" s="64"/>
      <c r="BX502" s="66"/>
      <c r="BY502" s="66"/>
      <c r="BZ502" s="64"/>
      <c r="CA502" s="64"/>
      <c r="CB502" s="60"/>
      <c r="CC502" s="60"/>
      <c r="CD502" s="64"/>
      <c r="CE502" s="64"/>
      <c r="CF502" s="69"/>
      <c r="CG502" s="64"/>
    </row>
    <row r="503" spans="1:85" ht="46.5" outlineLevel="1" x14ac:dyDescent="0.35">
      <c r="A503" s="84" t="s">
        <v>830</v>
      </c>
      <c r="B503" s="88" t="s">
        <v>836</v>
      </c>
      <c r="C503" s="55" t="s">
        <v>71</v>
      </c>
      <c r="D503" s="77">
        <v>243904431328</v>
      </c>
      <c r="E503" s="57" t="s">
        <v>65</v>
      </c>
      <c r="F503" s="86">
        <f t="shared" si="116"/>
        <v>267</v>
      </c>
      <c r="G503" s="59">
        <f t="shared" si="103"/>
        <v>0</v>
      </c>
      <c r="H503" s="60">
        <f t="shared" si="104"/>
        <v>267</v>
      </c>
      <c r="I503" s="61"/>
      <c r="J503" s="60"/>
      <c r="K503" s="69"/>
      <c r="L503" s="64"/>
      <c r="M503" s="63"/>
      <c r="N503" s="64"/>
      <c r="O503" s="69"/>
      <c r="P503" s="64"/>
      <c r="Q503" s="59"/>
      <c r="R503" s="60"/>
      <c r="S503" s="64"/>
      <c r="T503" s="59"/>
      <c r="U503" s="60"/>
      <c r="V503" s="59"/>
      <c r="W503" s="60"/>
      <c r="X503" s="59"/>
      <c r="Y503" s="60"/>
      <c r="Z503" s="69"/>
      <c r="AA503" s="66"/>
      <c r="AB503" s="63"/>
      <c r="AC503" s="64"/>
      <c r="AD503" s="69"/>
      <c r="AE503" s="64"/>
      <c r="AF503" s="69"/>
      <c r="AG503" s="64"/>
      <c r="AH503" s="59"/>
      <c r="AI503" s="60"/>
      <c r="AJ503" s="64">
        <v>225</v>
      </c>
      <c r="AK503" s="64"/>
      <c r="AL503" s="59"/>
      <c r="AM503" s="60"/>
      <c r="AN503" s="59"/>
      <c r="AO503" s="60"/>
      <c r="AP503" s="59"/>
      <c r="AQ503" s="60"/>
      <c r="AR503" s="69"/>
      <c r="AS503" s="64"/>
      <c r="AT503" s="60"/>
      <c r="AU503" s="64"/>
      <c r="AV503" s="64"/>
      <c r="AW503" s="64"/>
      <c r="AX503" s="64"/>
      <c r="AY503" s="64"/>
      <c r="AZ503" s="64"/>
      <c r="BA503" s="64"/>
      <c r="BB503" s="64"/>
      <c r="BC503" s="69"/>
      <c r="BD503" s="60"/>
      <c r="BE503" s="59"/>
      <c r="BF503" s="60"/>
      <c r="BG503" s="60"/>
      <c r="BH503" s="69"/>
      <c r="BI503" s="64"/>
      <c r="BJ503" s="64"/>
      <c r="BK503" s="64"/>
      <c r="BL503" s="69"/>
      <c r="BM503" s="64"/>
      <c r="BN503" s="64"/>
      <c r="BO503" s="64"/>
      <c r="BP503" s="64"/>
      <c r="BQ503" s="60">
        <v>42</v>
      </c>
      <c r="BR503" s="64"/>
      <c r="BS503" s="69"/>
      <c r="BT503" s="64"/>
      <c r="BU503" s="70"/>
      <c r="BV503" s="66"/>
      <c r="BW503" s="64"/>
      <c r="BX503" s="66"/>
      <c r="BY503" s="66"/>
      <c r="BZ503" s="64"/>
      <c r="CA503" s="64"/>
      <c r="CB503" s="60"/>
      <c r="CC503" s="60"/>
      <c r="CD503" s="64"/>
      <c r="CE503" s="64"/>
      <c r="CF503" s="69"/>
      <c r="CG503" s="64"/>
    </row>
    <row r="504" spans="1:85" ht="46.5" outlineLevel="1" x14ac:dyDescent="0.35">
      <c r="A504" s="84" t="s">
        <v>830</v>
      </c>
      <c r="B504" s="88" t="s">
        <v>834</v>
      </c>
      <c r="C504" s="55" t="s">
        <v>71</v>
      </c>
      <c r="D504" s="77" t="s">
        <v>835</v>
      </c>
      <c r="E504" s="57" t="s">
        <v>65</v>
      </c>
      <c r="F504" s="86">
        <f t="shared" si="116"/>
        <v>432.02804000000003</v>
      </c>
      <c r="G504" s="59">
        <f t="shared" si="103"/>
        <v>299.24887999999999</v>
      </c>
      <c r="H504" s="60">
        <f t="shared" si="104"/>
        <v>132.77916000000002</v>
      </c>
      <c r="I504" s="61">
        <v>27.993880000000001</v>
      </c>
      <c r="J504" s="60">
        <v>11.43412</v>
      </c>
      <c r="K504" s="69">
        <v>58.566380000000002</v>
      </c>
      <c r="L504" s="64">
        <v>23.921479999999999</v>
      </c>
      <c r="M504" s="63"/>
      <c r="N504" s="64"/>
      <c r="O504" s="69"/>
      <c r="P504" s="64"/>
      <c r="Q504" s="59"/>
      <c r="R504" s="60"/>
      <c r="S504" s="64">
        <v>95.275180000000006</v>
      </c>
      <c r="T504" s="59">
        <v>42.529400000000003</v>
      </c>
      <c r="U504" s="60">
        <v>0.42959999999999998</v>
      </c>
      <c r="V504" s="59">
        <v>170.15922</v>
      </c>
      <c r="W504" s="60">
        <v>1.71878</v>
      </c>
      <c r="X504" s="59"/>
      <c r="Y504" s="60"/>
      <c r="Z504" s="69"/>
      <c r="AA504" s="66"/>
      <c r="AB504" s="63"/>
      <c r="AC504" s="64"/>
      <c r="AD504" s="69"/>
      <c r="AE504" s="64"/>
      <c r="AF504" s="69"/>
      <c r="AG504" s="64"/>
      <c r="AH504" s="59"/>
      <c r="AI504" s="60"/>
      <c r="AJ504" s="64"/>
      <c r="AK504" s="64"/>
      <c r="AL504" s="59"/>
      <c r="AM504" s="60"/>
      <c r="AN504" s="59"/>
      <c r="AO504" s="60"/>
      <c r="AP504" s="59"/>
      <c r="AQ504" s="60"/>
      <c r="AR504" s="69"/>
      <c r="AS504" s="64"/>
      <c r="AT504" s="60"/>
      <c r="AU504" s="64"/>
      <c r="AV504" s="64"/>
      <c r="AW504" s="64"/>
      <c r="AX504" s="64"/>
      <c r="AY504" s="64"/>
      <c r="AZ504" s="64"/>
      <c r="BA504" s="64"/>
      <c r="BB504" s="64"/>
      <c r="BC504" s="69"/>
      <c r="BD504" s="60"/>
      <c r="BE504" s="59"/>
      <c r="BF504" s="60"/>
      <c r="BG504" s="60"/>
      <c r="BH504" s="69"/>
      <c r="BI504" s="64"/>
      <c r="BJ504" s="64"/>
      <c r="BK504" s="64"/>
      <c r="BL504" s="69"/>
      <c r="BM504" s="64"/>
      <c r="BN504" s="64"/>
      <c r="BO504" s="64"/>
      <c r="BP504" s="64"/>
      <c r="BQ504" s="64"/>
      <c r="BR504" s="64"/>
      <c r="BS504" s="69"/>
      <c r="BT504" s="64"/>
      <c r="BU504" s="70"/>
      <c r="BV504" s="66"/>
      <c r="BW504" s="64"/>
      <c r="BX504" s="66"/>
      <c r="BY504" s="66"/>
      <c r="BZ504" s="64"/>
      <c r="CA504" s="64"/>
      <c r="CB504" s="60"/>
      <c r="CC504" s="60"/>
      <c r="CD504" s="64"/>
      <c r="CE504" s="64"/>
      <c r="CF504" s="69"/>
      <c r="CG504" s="64"/>
    </row>
    <row r="505" spans="1:85" ht="46.5" outlineLevel="1" x14ac:dyDescent="0.35">
      <c r="A505" s="92" t="s">
        <v>830</v>
      </c>
      <c r="B505" s="54" t="s">
        <v>837</v>
      </c>
      <c r="C505" s="55" t="s">
        <v>71</v>
      </c>
      <c r="D505" s="77" t="s">
        <v>838</v>
      </c>
      <c r="E505" s="57" t="s">
        <v>65</v>
      </c>
      <c r="F505" s="86">
        <f t="shared" si="116"/>
        <v>5934.4320700000007</v>
      </c>
      <c r="G505" s="59">
        <f t="shared" si="103"/>
        <v>992.04795000000001</v>
      </c>
      <c r="H505" s="60">
        <f t="shared" si="104"/>
        <v>4942.3841200000006</v>
      </c>
      <c r="I505" s="61"/>
      <c r="J505" s="60"/>
      <c r="K505" s="69">
        <v>468.20925</v>
      </c>
      <c r="L505" s="64">
        <v>191.24039999999999</v>
      </c>
      <c r="M505" s="63"/>
      <c r="N505" s="64"/>
      <c r="O505" s="69"/>
      <c r="P505" s="64"/>
      <c r="Q505" s="59"/>
      <c r="R505" s="60"/>
      <c r="S505" s="64">
        <v>761.67795000000001</v>
      </c>
      <c r="T505" s="59"/>
      <c r="U505" s="60"/>
      <c r="V505" s="59">
        <v>523.83870000000002</v>
      </c>
      <c r="W505" s="60">
        <v>5.2912999999999997</v>
      </c>
      <c r="X505" s="59"/>
      <c r="Y505" s="60"/>
      <c r="Z505" s="69"/>
      <c r="AA505" s="66"/>
      <c r="AB505" s="63"/>
      <c r="AC505" s="64"/>
      <c r="AD505" s="69"/>
      <c r="AE505" s="64"/>
      <c r="AF505" s="69"/>
      <c r="AG505" s="64"/>
      <c r="AH505" s="59"/>
      <c r="AI505" s="60"/>
      <c r="AJ505" s="64"/>
      <c r="AK505" s="64"/>
      <c r="AL505" s="59"/>
      <c r="AM505" s="60"/>
      <c r="AN505" s="59"/>
      <c r="AO505" s="60"/>
      <c r="AP505" s="59"/>
      <c r="AQ505" s="60"/>
      <c r="AR505" s="69"/>
      <c r="AS505" s="64"/>
      <c r="AT505" s="60"/>
      <c r="AU505" s="64"/>
      <c r="AV505" s="64"/>
      <c r="AW505" s="64"/>
      <c r="AX505" s="64"/>
      <c r="AY505" s="64"/>
      <c r="AZ505" s="64"/>
      <c r="BA505" s="64"/>
      <c r="BB505" s="64"/>
      <c r="BC505" s="69"/>
      <c r="BD505" s="60"/>
      <c r="BE505" s="59"/>
      <c r="BF505" s="60"/>
      <c r="BG505" s="60"/>
      <c r="BH505" s="69"/>
      <c r="BI505" s="64"/>
      <c r="BJ505" s="64"/>
      <c r="BK505" s="64">
        <v>182.09746999999999</v>
      </c>
      <c r="BL505" s="69"/>
      <c r="BM505" s="64"/>
      <c r="BN505" s="64"/>
      <c r="BO505" s="64"/>
      <c r="BP505" s="64"/>
      <c r="BQ505" s="60">
        <v>3802.0770000000002</v>
      </c>
      <c r="BR505" s="64"/>
      <c r="BS505" s="69"/>
      <c r="BT505" s="64"/>
      <c r="BU505" s="70"/>
      <c r="BV505" s="66"/>
      <c r="BW505" s="64"/>
      <c r="BX505" s="66"/>
      <c r="BY505" s="66"/>
      <c r="BZ505" s="64"/>
      <c r="CA505" s="64"/>
      <c r="CB505" s="60"/>
      <c r="CC505" s="60"/>
      <c r="CD505" s="64"/>
      <c r="CE505" s="64"/>
      <c r="CF505" s="69"/>
      <c r="CG505" s="64"/>
    </row>
    <row r="506" spans="1:85" ht="46.5" outlineLevel="1" x14ac:dyDescent="0.35">
      <c r="A506" s="92" t="s">
        <v>830</v>
      </c>
      <c r="B506" s="110" t="s">
        <v>839</v>
      </c>
      <c r="C506" s="55" t="s">
        <v>71</v>
      </c>
      <c r="D506" s="77">
        <v>242900181347</v>
      </c>
      <c r="E506" s="57" t="s">
        <v>65</v>
      </c>
      <c r="F506" s="86">
        <f t="shared" si="116"/>
        <v>348</v>
      </c>
      <c r="G506" s="59">
        <f t="shared" si="103"/>
        <v>0</v>
      </c>
      <c r="H506" s="60">
        <f t="shared" si="104"/>
        <v>348</v>
      </c>
      <c r="I506" s="61"/>
      <c r="J506" s="60"/>
      <c r="K506" s="69"/>
      <c r="L506" s="64"/>
      <c r="M506" s="63"/>
      <c r="N506" s="64"/>
      <c r="O506" s="69"/>
      <c r="P506" s="64"/>
      <c r="Q506" s="59"/>
      <c r="R506" s="60"/>
      <c r="S506" s="64"/>
      <c r="T506" s="59"/>
      <c r="U506" s="60"/>
      <c r="V506" s="59"/>
      <c r="W506" s="60"/>
      <c r="X506" s="59"/>
      <c r="Y506" s="60"/>
      <c r="Z506" s="69"/>
      <c r="AA506" s="66"/>
      <c r="AB506" s="63"/>
      <c r="AC506" s="64"/>
      <c r="AD506" s="69"/>
      <c r="AE506" s="64"/>
      <c r="AF506" s="69"/>
      <c r="AG506" s="64"/>
      <c r="AH506" s="59"/>
      <c r="AI506" s="60"/>
      <c r="AJ506" s="64"/>
      <c r="AK506" s="64"/>
      <c r="AL506" s="59"/>
      <c r="AM506" s="60"/>
      <c r="AN506" s="59"/>
      <c r="AO506" s="60"/>
      <c r="AP506" s="59"/>
      <c r="AQ506" s="60"/>
      <c r="AR506" s="69"/>
      <c r="AS506" s="64"/>
      <c r="AT506" s="60"/>
      <c r="AU506" s="64"/>
      <c r="AV506" s="64"/>
      <c r="AW506" s="64"/>
      <c r="AX506" s="64"/>
      <c r="AY506" s="64"/>
      <c r="AZ506" s="64"/>
      <c r="BA506" s="64"/>
      <c r="BB506" s="64"/>
      <c r="BC506" s="69"/>
      <c r="BD506" s="60"/>
      <c r="BE506" s="59"/>
      <c r="BF506" s="60"/>
      <c r="BG506" s="60"/>
      <c r="BH506" s="69"/>
      <c r="BI506" s="64"/>
      <c r="BJ506" s="64"/>
      <c r="BK506" s="64"/>
      <c r="BL506" s="69"/>
      <c r="BM506" s="64"/>
      <c r="BN506" s="64"/>
      <c r="BO506" s="64"/>
      <c r="BP506" s="64"/>
      <c r="BQ506" s="64">
        <v>348</v>
      </c>
      <c r="BR506" s="64"/>
      <c r="BS506" s="69"/>
      <c r="BT506" s="64"/>
      <c r="BU506" s="70"/>
      <c r="BV506" s="66"/>
      <c r="BW506" s="64"/>
      <c r="BX506" s="66"/>
      <c r="BY506" s="66"/>
      <c r="BZ506" s="64"/>
      <c r="CA506" s="64"/>
      <c r="CB506" s="60"/>
      <c r="CC506" s="60"/>
      <c r="CD506" s="64"/>
      <c r="CE506" s="64"/>
      <c r="CF506" s="69"/>
      <c r="CG506" s="64"/>
    </row>
    <row r="507" spans="1:85" ht="46.5" outlineLevel="1" x14ac:dyDescent="0.35">
      <c r="A507" s="84" t="s">
        <v>830</v>
      </c>
      <c r="B507" s="88" t="s">
        <v>840</v>
      </c>
      <c r="C507" s="55" t="s">
        <v>71</v>
      </c>
      <c r="D507" s="77" t="s">
        <v>841</v>
      </c>
      <c r="E507" s="57" t="s">
        <v>65</v>
      </c>
      <c r="F507" s="86">
        <f t="shared" si="116"/>
        <v>166.04239999999999</v>
      </c>
      <c r="G507" s="59">
        <f t="shared" si="103"/>
        <v>54.704859999999996</v>
      </c>
      <c r="H507" s="60">
        <f t="shared" si="104"/>
        <v>111.33754</v>
      </c>
      <c r="I507" s="61"/>
      <c r="J507" s="60"/>
      <c r="K507" s="69">
        <v>54.704859999999996</v>
      </c>
      <c r="L507" s="64">
        <v>22.344239999999999</v>
      </c>
      <c r="M507" s="63"/>
      <c r="N507" s="64"/>
      <c r="O507" s="69"/>
      <c r="P507" s="64"/>
      <c r="Q507" s="59"/>
      <c r="R507" s="60"/>
      <c r="S507" s="64">
        <v>88.993300000000005</v>
      </c>
      <c r="T507" s="59"/>
      <c r="U507" s="60"/>
      <c r="V507" s="59"/>
      <c r="W507" s="60"/>
      <c r="X507" s="59"/>
      <c r="Y507" s="60"/>
      <c r="Z507" s="69"/>
      <c r="AA507" s="66"/>
      <c r="AB507" s="63"/>
      <c r="AC507" s="64"/>
      <c r="AD507" s="69"/>
      <c r="AE507" s="64"/>
      <c r="AF507" s="69"/>
      <c r="AG507" s="64"/>
      <c r="AH507" s="59"/>
      <c r="AI507" s="60"/>
      <c r="AJ507" s="64"/>
      <c r="AK507" s="64"/>
      <c r="AL507" s="59"/>
      <c r="AM507" s="60"/>
      <c r="AN507" s="59"/>
      <c r="AO507" s="60"/>
      <c r="AP507" s="59"/>
      <c r="AQ507" s="60"/>
      <c r="AR507" s="69"/>
      <c r="AS507" s="64"/>
      <c r="AT507" s="60"/>
      <c r="AU507" s="64"/>
      <c r="AV507" s="64"/>
      <c r="AW507" s="64"/>
      <c r="AX507" s="64"/>
      <c r="AY507" s="64"/>
      <c r="AZ507" s="64"/>
      <c r="BA507" s="64"/>
      <c r="BB507" s="64"/>
      <c r="BC507" s="69"/>
      <c r="BD507" s="60"/>
      <c r="BE507" s="59"/>
      <c r="BF507" s="60"/>
      <c r="BG507" s="60"/>
      <c r="BH507" s="69"/>
      <c r="BI507" s="64"/>
      <c r="BJ507" s="64"/>
      <c r="BK507" s="64"/>
      <c r="BL507" s="69"/>
      <c r="BM507" s="64"/>
      <c r="BN507" s="64"/>
      <c r="BO507" s="64"/>
      <c r="BP507" s="64"/>
      <c r="BQ507" s="64"/>
      <c r="BR507" s="64"/>
      <c r="BS507" s="69"/>
      <c r="BT507" s="64"/>
      <c r="BU507" s="70"/>
      <c r="BV507" s="66"/>
      <c r="BW507" s="64"/>
      <c r="BX507" s="66"/>
      <c r="BY507" s="66"/>
      <c r="BZ507" s="64"/>
      <c r="CA507" s="64"/>
      <c r="CB507" s="60"/>
      <c r="CC507" s="60"/>
      <c r="CD507" s="64"/>
      <c r="CE507" s="64"/>
      <c r="CF507" s="69"/>
      <c r="CG507" s="64"/>
    </row>
    <row r="508" spans="1:85" ht="46.5" outlineLevel="1" x14ac:dyDescent="0.35">
      <c r="A508" s="84" t="s">
        <v>830</v>
      </c>
      <c r="B508" s="88" t="s">
        <v>842</v>
      </c>
      <c r="C508" s="55" t="s">
        <v>71</v>
      </c>
      <c r="D508" s="55" t="s">
        <v>843</v>
      </c>
      <c r="E508" s="57" t="s">
        <v>65</v>
      </c>
      <c r="F508" s="86">
        <f t="shared" si="116"/>
        <v>5198.2938500000009</v>
      </c>
      <c r="G508" s="59">
        <f t="shared" si="103"/>
        <v>452.85807</v>
      </c>
      <c r="H508" s="60">
        <f t="shared" si="104"/>
        <v>4745.4357800000007</v>
      </c>
      <c r="I508" s="61"/>
      <c r="J508" s="60"/>
      <c r="K508" s="69">
        <v>54.383069999999996</v>
      </c>
      <c r="L508" s="64">
        <v>22.212800000000001</v>
      </c>
      <c r="M508" s="63"/>
      <c r="N508" s="64"/>
      <c r="O508" s="69"/>
      <c r="P508" s="64"/>
      <c r="Q508" s="59"/>
      <c r="R508" s="60"/>
      <c r="S508" s="64">
        <v>88.469809999999995</v>
      </c>
      <c r="T508" s="59"/>
      <c r="U508" s="60"/>
      <c r="V508" s="59">
        <v>398.47500000000002</v>
      </c>
      <c r="W508" s="60">
        <v>4.0250000000000004</v>
      </c>
      <c r="X508" s="59"/>
      <c r="Y508" s="60"/>
      <c r="Z508" s="69"/>
      <c r="AA508" s="66"/>
      <c r="AB508" s="63"/>
      <c r="AC508" s="64"/>
      <c r="AD508" s="69"/>
      <c r="AE508" s="64"/>
      <c r="AF508" s="69"/>
      <c r="AG508" s="64"/>
      <c r="AH508" s="59"/>
      <c r="AI508" s="60"/>
      <c r="AJ508" s="64"/>
      <c r="AK508" s="64"/>
      <c r="AL508" s="59"/>
      <c r="AM508" s="60"/>
      <c r="AN508" s="59"/>
      <c r="AO508" s="60"/>
      <c r="AP508" s="59"/>
      <c r="AQ508" s="60"/>
      <c r="AR508" s="69"/>
      <c r="AS508" s="64"/>
      <c r="AT508" s="60"/>
      <c r="AU508" s="64"/>
      <c r="AV508" s="64"/>
      <c r="AW508" s="64"/>
      <c r="AX508" s="64"/>
      <c r="AY508" s="64"/>
      <c r="AZ508" s="64"/>
      <c r="BA508" s="64"/>
      <c r="BB508" s="64"/>
      <c r="BC508" s="69"/>
      <c r="BD508" s="60"/>
      <c r="BE508" s="59"/>
      <c r="BF508" s="60"/>
      <c r="BG508" s="60"/>
      <c r="BH508" s="69"/>
      <c r="BI508" s="64"/>
      <c r="BJ508" s="64"/>
      <c r="BK508" s="64"/>
      <c r="BL508" s="69"/>
      <c r="BM508" s="64"/>
      <c r="BN508" s="64"/>
      <c r="BO508" s="64"/>
      <c r="BP508" s="64"/>
      <c r="BQ508" s="60">
        <v>4630.7281700000003</v>
      </c>
      <c r="BR508" s="64"/>
      <c r="BS508" s="69"/>
      <c r="BT508" s="64"/>
      <c r="BU508" s="70"/>
      <c r="BV508" s="66"/>
      <c r="BW508" s="64"/>
      <c r="BX508" s="66"/>
      <c r="BY508" s="66"/>
      <c r="BZ508" s="64"/>
      <c r="CA508" s="64"/>
      <c r="CB508" s="60"/>
      <c r="CC508" s="60"/>
      <c r="CD508" s="64"/>
      <c r="CE508" s="64"/>
      <c r="CF508" s="69"/>
      <c r="CG508" s="64"/>
    </row>
    <row r="509" spans="1:85" ht="69.75" outlineLevel="1" x14ac:dyDescent="0.35">
      <c r="A509" s="84" t="s">
        <v>830</v>
      </c>
      <c r="B509" s="88" t="s">
        <v>844</v>
      </c>
      <c r="C509" s="55" t="s">
        <v>71</v>
      </c>
      <c r="D509" s="77" t="s">
        <v>845</v>
      </c>
      <c r="E509" s="57" t="s">
        <v>65</v>
      </c>
      <c r="F509" s="86">
        <f t="shared" si="116"/>
        <v>402.87504000000001</v>
      </c>
      <c r="G509" s="59">
        <f t="shared" si="103"/>
        <v>281.67615000000001</v>
      </c>
      <c r="H509" s="60">
        <f t="shared" si="104"/>
        <v>121.19889000000001</v>
      </c>
      <c r="I509" s="61"/>
      <c r="J509" s="60"/>
      <c r="K509" s="69">
        <v>10.29739</v>
      </c>
      <c r="L509" s="64">
        <v>4.2059699999999998</v>
      </c>
      <c r="M509" s="63"/>
      <c r="N509" s="64"/>
      <c r="O509" s="69"/>
      <c r="P509" s="64"/>
      <c r="Q509" s="59"/>
      <c r="R509" s="60"/>
      <c r="S509" s="64">
        <v>16.75168</v>
      </c>
      <c r="T509" s="59">
        <v>271.37876</v>
      </c>
      <c r="U509" s="60">
        <v>2.7412399999999999</v>
      </c>
      <c r="V509" s="59"/>
      <c r="W509" s="60"/>
      <c r="X509" s="59"/>
      <c r="Y509" s="60"/>
      <c r="Z509" s="69"/>
      <c r="AA509" s="66"/>
      <c r="AB509" s="63"/>
      <c r="AC509" s="64"/>
      <c r="AD509" s="69"/>
      <c r="AE509" s="64"/>
      <c r="AF509" s="69"/>
      <c r="AG509" s="64"/>
      <c r="AH509" s="59"/>
      <c r="AI509" s="60"/>
      <c r="AJ509" s="64"/>
      <c r="AK509" s="64"/>
      <c r="AL509" s="59"/>
      <c r="AM509" s="60"/>
      <c r="AN509" s="59"/>
      <c r="AO509" s="60"/>
      <c r="AP509" s="59"/>
      <c r="AQ509" s="60"/>
      <c r="AR509" s="69"/>
      <c r="AS509" s="64"/>
      <c r="AT509" s="60"/>
      <c r="AU509" s="64"/>
      <c r="AV509" s="64"/>
      <c r="AW509" s="64"/>
      <c r="AX509" s="64"/>
      <c r="AY509" s="64"/>
      <c r="AZ509" s="64"/>
      <c r="BA509" s="64"/>
      <c r="BB509" s="64"/>
      <c r="BC509" s="69"/>
      <c r="BD509" s="60"/>
      <c r="BE509" s="59"/>
      <c r="BF509" s="60"/>
      <c r="BG509" s="60"/>
      <c r="BH509" s="69"/>
      <c r="BI509" s="64"/>
      <c r="BJ509" s="64"/>
      <c r="BK509" s="64"/>
      <c r="BL509" s="69"/>
      <c r="BM509" s="64"/>
      <c r="BN509" s="64"/>
      <c r="BO509" s="64"/>
      <c r="BP509" s="64"/>
      <c r="BQ509" s="60">
        <v>97.5</v>
      </c>
      <c r="BR509" s="64"/>
      <c r="BS509" s="69"/>
      <c r="BT509" s="64"/>
      <c r="BU509" s="70"/>
      <c r="BV509" s="66"/>
      <c r="BW509" s="64"/>
      <c r="BX509" s="66"/>
      <c r="BY509" s="66"/>
      <c r="BZ509" s="64"/>
      <c r="CA509" s="64"/>
      <c r="CB509" s="60"/>
      <c r="CC509" s="60"/>
      <c r="CD509" s="64"/>
      <c r="CE509" s="64"/>
      <c r="CF509" s="69"/>
      <c r="CG509" s="64"/>
    </row>
    <row r="510" spans="1:85" ht="46.5" outlineLevel="1" x14ac:dyDescent="0.35">
      <c r="A510" s="92" t="s">
        <v>830</v>
      </c>
      <c r="B510" s="54" t="s">
        <v>846</v>
      </c>
      <c r="C510" s="55" t="s">
        <v>71</v>
      </c>
      <c r="D510" s="77" t="s">
        <v>847</v>
      </c>
      <c r="E510" s="57" t="s">
        <v>65</v>
      </c>
      <c r="F510" s="86">
        <f t="shared" si="116"/>
        <v>3735.3739999999998</v>
      </c>
      <c r="G510" s="59">
        <f t="shared" si="103"/>
        <v>96.537989999999994</v>
      </c>
      <c r="H510" s="60">
        <f t="shared" si="104"/>
        <v>3638.83601</v>
      </c>
      <c r="I510" s="61"/>
      <c r="J510" s="60"/>
      <c r="K510" s="69">
        <v>96.537989999999994</v>
      </c>
      <c r="L510" s="64">
        <v>39.431010000000001</v>
      </c>
      <c r="M510" s="63"/>
      <c r="N510" s="64"/>
      <c r="O510" s="69"/>
      <c r="P510" s="64"/>
      <c r="Q510" s="59"/>
      <c r="R510" s="60"/>
      <c r="S510" s="64">
        <v>124.28</v>
      </c>
      <c r="T510" s="59"/>
      <c r="U510" s="60"/>
      <c r="V510" s="59"/>
      <c r="W510" s="60"/>
      <c r="X510" s="59"/>
      <c r="Y510" s="60"/>
      <c r="Z510" s="69"/>
      <c r="AA510" s="66"/>
      <c r="AB510" s="63"/>
      <c r="AC510" s="64"/>
      <c r="AD510" s="69"/>
      <c r="AE510" s="64"/>
      <c r="AF510" s="69"/>
      <c r="AG510" s="64"/>
      <c r="AH510" s="59"/>
      <c r="AI510" s="60"/>
      <c r="AJ510" s="64"/>
      <c r="AK510" s="64"/>
      <c r="AL510" s="59"/>
      <c r="AM510" s="60"/>
      <c r="AN510" s="59"/>
      <c r="AO510" s="60"/>
      <c r="AP510" s="59"/>
      <c r="AQ510" s="60"/>
      <c r="AR510" s="69"/>
      <c r="AS510" s="64"/>
      <c r="AT510" s="60"/>
      <c r="AU510" s="64"/>
      <c r="AV510" s="64"/>
      <c r="AW510" s="64"/>
      <c r="AX510" s="64"/>
      <c r="AY510" s="64"/>
      <c r="AZ510" s="64"/>
      <c r="BA510" s="64"/>
      <c r="BB510" s="64"/>
      <c r="BC510" s="69"/>
      <c r="BD510" s="60"/>
      <c r="BE510" s="59"/>
      <c r="BF510" s="60"/>
      <c r="BG510" s="60"/>
      <c r="BH510" s="69"/>
      <c r="BI510" s="64"/>
      <c r="BJ510" s="64"/>
      <c r="BK510" s="64"/>
      <c r="BL510" s="69"/>
      <c r="BM510" s="64"/>
      <c r="BN510" s="64"/>
      <c r="BO510" s="64"/>
      <c r="BP510" s="64"/>
      <c r="BQ510" s="60">
        <v>3475.125</v>
      </c>
      <c r="BR510" s="64"/>
      <c r="BS510" s="69"/>
      <c r="BT510" s="64"/>
      <c r="BU510" s="70"/>
      <c r="BV510" s="66"/>
      <c r="BW510" s="64"/>
      <c r="BX510" s="66"/>
      <c r="BY510" s="66"/>
      <c r="BZ510" s="64"/>
      <c r="CA510" s="64"/>
      <c r="CB510" s="60"/>
      <c r="CC510" s="60"/>
      <c r="CD510" s="64"/>
      <c r="CE510" s="64"/>
      <c r="CF510" s="69"/>
      <c r="CG510" s="64"/>
    </row>
    <row r="511" spans="1:85" ht="46.5" outlineLevel="1" x14ac:dyDescent="0.35">
      <c r="A511" s="84" t="s">
        <v>830</v>
      </c>
      <c r="B511" s="88" t="s">
        <v>849</v>
      </c>
      <c r="C511" s="55" t="s">
        <v>71</v>
      </c>
      <c r="D511" s="77" t="s">
        <v>850</v>
      </c>
      <c r="E511" s="57" t="s">
        <v>65</v>
      </c>
      <c r="F511" s="86">
        <f t="shared" si="116"/>
        <v>422.73534000000001</v>
      </c>
      <c r="G511" s="59">
        <f t="shared" si="103"/>
        <v>0</v>
      </c>
      <c r="H511" s="60">
        <f t="shared" si="104"/>
        <v>422.73534000000001</v>
      </c>
      <c r="I511" s="61"/>
      <c r="J511" s="60"/>
      <c r="K511" s="69"/>
      <c r="L511" s="64"/>
      <c r="M511" s="63"/>
      <c r="N511" s="64"/>
      <c r="O511" s="69"/>
      <c r="P511" s="64"/>
      <c r="Q511" s="59"/>
      <c r="R511" s="60"/>
      <c r="S511" s="64"/>
      <c r="T511" s="59"/>
      <c r="U511" s="60"/>
      <c r="V511" s="59"/>
      <c r="W511" s="60"/>
      <c r="X511" s="59"/>
      <c r="Y511" s="60"/>
      <c r="Z511" s="69"/>
      <c r="AA511" s="66"/>
      <c r="AB511" s="63"/>
      <c r="AC511" s="64"/>
      <c r="AD511" s="69"/>
      <c r="AE511" s="64"/>
      <c r="AF511" s="69"/>
      <c r="AG511" s="64"/>
      <c r="AH511" s="59"/>
      <c r="AI511" s="60"/>
      <c r="AJ511" s="64">
        <v>422.73534000000001</v>
      </c>
      <c r="AK511" s="64"/>
      <c r="AL511" s="59"/>
      <c r="AM511" s="60"/>
      <c r="AN511" s="59"/>
      <c r="AO511" s="60"/>
      <c r="AP511" s="59"/>
      <c r="AQ511" s="60"/>
      <c r="AR511" s="69"/>
      <c r="AS511" s="64"/>
      <c r="AT511" s="60"/>
      <c r="AU511" s="64"/>
      <c r="AV511" s="64"/>
      <c r="AW511" s="64"/>
      <c r="AX511" s="64"/>
      <c r="AY511" s="64"/>
      <c r="AZ511" s="64"/>
      <c r="BA511" s="64"/>
      <c r="BB511" s="64"/>
      <c r="BC511" s="69"/>
      <c r="BD511" s="60"/>
      <c r="BE511" s="59"/>
      <c r="BF511" s="60"/>
      <c r="BG511" s="60"/>
      <c r="BH511" s="69"/>
      <c r="BI511" s="64"/>
      <c r="BJ511" s="64"/>
      <c r="BK511" s="64"/>
      <c r="BL511" s="69"/>
      <c r="BM511" s="64"/>
      <c r="BN511" s="64"/>
      <c r="BO511" s="64"/>
      <c r="BP511" s="64"/>
      <c r="BQ511" s="64"/>
      <c r="BR511" s="64"/>
      <c r="BS511" s="69"/>
      <c r="BT511" s="64"/>
      <c r="BU511" s="70"/>
      <c r="BV511" s="66"/>
      <c r="BW511" s="64"/>
      <c r="BX511" s="66"/>
      <c r="BY511" s="66"/>
      <c r="BZ511" s="64"/>
      <c r="CA511" s="64"/>
      <c r="CB511" s="60"/>
      <c r="CC511" s="60"/>
      <c r="CD511" s="64"/>
      <c r="CE511" s="64"/>
      <c r="CF511" s="69"/>
      <c r="CG511" s="64"/>
    </row>
    <row r="512" spans="1:85" ht="46.5" outlineLevel="1" x14ac:dyDescent="0.35">
      <c r="A512" s="84" t="s">
        <v>830</v>
      </c>
      <c r="B512" s="88" t="s">
        <v>851</v>
      </c>
      <c r="C512" s="55" t="s">
        <v>71</v>
      </c>
      <c r="D512" s="77" t="s">
        <v>852</v>
      </c>
      <c r="E512" s="57" t="s">
        <v>65</v>
      </c>
      <c r="F512" s="86">
        <f t="shared" si="116"/>
        <v>943.90470999999991</v>
      </c>
      <c r="G512" s="59">
        <f t="shared" si="103"/>
        <v>393.55570999999998</v>
      </c>
      <c r="H512" s="60">
        <f t="shared" si="104"/>
        <v>550.34899999999993</v>
      </c>
      <c r="I512" s="61">
        <v>67.185310000000001</v>
      </c>
      <c r="J512" s="60">
        <v>27.441890000000001</v>
      </c>
      <c r="K512" s="69">
        <v>69.185559999999995</v>
      </c>
      <c r="L512" s="64">
        <v>28.258890000000001</v>
      </c>
      <c r="M512" s="63"/>
      <c r="N512" s="64"/>
      <c r="O512" s="69"/>
      <c r="P512" s="64"/>
      <c r="Q512" s="59"/>
      <c r="R512" s="60"/>
      <c r="S512" s="64">
        <v>112.55034999999999</v>
      </c>
      <c r="T512" s="59">
        <v>257.18484000000001</v>
      </c>
      <c r="U512" s="60">
        <v>2.5978699999999999</v>
      </c>
      <c r="V512" s="59"/>
      <c r="W512" s="60"/>
      <c r="X512" s="59"/>
      <c r="Y512" s="60"/>
      <c r="Z512" s="69"/>
      <c r="AA512" s="66"/>
      <c r="AB512" s="63"/>
      <c r="AC512" s="64"/>
      <c r="AD512" s="69"/>
      <c r="AE512" s="64"/>
      <c r="AF512" s="69"/>
      <c r="AG512" s="64"/>
      <c r="AH512" s="59"/>
      <c r="AI512" s="60"/>
      <c r="AJ512" s="64"/>
      <c r="AK512" s="64"/>
      <c r="AL512" s="59"/>
      <c r="AM512" s="60"/>
      <c r="AN512" s="59"/>
      <c r="AO512" s="60"/>
      <c r="AP512" s="59"/>
      <c r="AQ512" s="60"/>
      <c r="AR512" s="69"/>
      <c r="AS512" s="64"/>
      <c r="AT512" s="60"/>
      <c r="AU512" s="64"/>
      <c r="AV512" s="64"/>
      <c r="AW512" s="64"/>
      <c r="AX512" s="64"/>
      <c r="AY512" s="64"/>
      <c r="AZ512" s="64"/>
      <c r="BA512" s="64"/>
      <c r="BB512" s="64"/>
      <c r="BC512" s="69"/>
      <c r="BD512" s="60"/>
      <c r="BE512" s="59"/>
      <c r="BF512" s="60"/>
      <c r="BG512" s="60"/>
      <c r="BH512" s="69"/>
      <c r="BI512" s="64"/>
      <c r="BJ512" s="64"/>
      <c r="BK512" s="64"/>
      <c r="BL512" s="69"/>
      <c r="BM512" s="64"/>
      <c r="BN512" s="64"/>
      <c r="BO512" s="64"/>
      <c r="BP512" s="64"/>
      <c r="BQ512" s="60">
        <v>379.5</v>
      </c>
      <c r="BR512" s="64"/>
      <c r="BS512" s="69"/>
      <c r="BT512" s="64"/>
      <c r="BU512" s="70"/>
      <c r="BV512" s="66"/>
      <c r="BW512" s="64"/>
      <c r="BX512" s="66"/>
      <c r="BY512" s="66"/>
      <c r="BZ512" s="64"/>
      <c r="CA512" s="64"/>
      <c r="CB512" s="60"/>
      <c r="CC512" s="60"/>
      <c r="CD512" s="64"/>
      <c r="CE512" s="64"/>
      <c r="CF512" s="69"/>
      <c r="CG512" s="64"/>
    </row>
    <row r="513" spans="1:85" ht="46.5" outlineLevel="1" x14ac:dyDescent="0.35">
      <c r="A513" s="84" t="s">
        <v>830</v>
      </c>
      <c r="B513" s="88" t="s">
        <v>853</v>
      </c>
      <c r="C513" s="55" t="s">
        <v>71</v>
      </c>
      <c r="D513" s="77" t="s">
        <v>854</v>
      </c>
      <c r="E513" s="57" t="s">
        <v>65</v>
      </c>
      <c r="F513" s="86">
        <f t="shared" si="116"/>
        <v>972.51391000000001</v>
      </c>
      <c r="G513" s="59">
        <f t="shared" si="103"/>
        <v>513.21051999999997</v>
      </c>
      <c r="H513" s="60">
        <f t="shared" si="104"/>
        <v>459.30339000000004</v>
      </c>
      <c r="I513" s="61"/>
      <c r="J513" s="60"/>
      <c r="K513" s="69">
        <v>114.23662</v>
      </c>
      <c r="L513" s="64">
        <v>46.660029999999999</v>
      </c>
      <c r="M513" s="63"/>
      <c r="N513" s="64"/>
      <c r="O513" s="69"/>
      <c r="P513" s="64"/>
      <c r="Q513" s="59"/>
      <c r="R513" s="60"/>
      <c r="S513" s="64">
        <v>110.5</v>
      </c>
      <c r="T513" s="59">
        <v>398.97390000000001</v>
      </c>
      <c r="U513" s="60">
        <v>4.0301</v>
      </c>
      <c r="V513" s="59"/>
      <c r="W513" s="60"/>
      <c r="X513" s="59"/>
      <c r="Y513" s="60"/>
      <c r="Z513" s="69"/>
      <c r="AA513" s="66"/>
      <c r="AB513" s="63"/>
      <c r="AC513" s="64"/>
      <c r="AD513" s="69"/>
      <c r="AE513" s="64"/>
      <c r="AF513" s="69"/>
      <c r="AG513" s="64"/>
      <c r="AH513" s="59"/>
      <c r="AI513" s="60"/>
      <c r="AJ513" s="64"/>
      <c r="AK513" s="64"/>
      <c r="AL513" s="59"/>
      <c r="AM513" s="60"/>
      <c r="AN513" s="59"/>
      <c r="AO513" s="60"/>
      <c r="AP513" s="59"/>
      <c r="AQ513" s="60"/>
      <c r="AR513" s="69"/>
      <c r="AS513" s="64"/>
      <c r="AT513" s="60"/>
      <c r="AU513" s="64"/>
      <c r="AV513" s="64"/>
      <c r="AW513" s="64"/>
      <c r="AX513" s="64"/>
      <c r="AY513" s="64"/>
      <c r="AZ513" s="64"/>
      <c r="BA513" s="64"/>
      <c r="BB513" s="64"/>
      <c r="BC513" s="69"/>
      <c r="BD513" s="60"/>
      <c r="BE513" s="59"/>
      <c r="BF513" s="60"/>
      <c r="BG513" s="60"/>
      <c r="BH513" s="69"/>
      <c r="BI513" s="64"/>
      <c r="BJ513" s="64"/>
      <c r="BK513" s="64"/>
      <c r="BL513" s="69"/>
      <c r="BM513" s="64"/>
      <c r="BN513" s="64"/>
      <c r="BO513" s="64">
        <v>60</v>
      </c>
      <c r="BP513" s="64"/>
      <c r="BQ513" s="60">
        <v>238.11326</v>
      </c>
      <c r="BR513" s="64"/>
      <c r="BS513" s="69"/>
      <c r="BT513" s="64"/>
      <c r="BU513" s="70"/>
      <c r="BV513" s="66"/>
      <c r="BW513" s="64"/>
      <c r="BX513" s="66"/>
      <c r="BY513" s="66"/>
      <c r="BZ513" s="64"/>
      <c r="CA513" s="64"/>
      <c r="CB513" s="60"/>
      <c r="CC513" s="60"/>
      <c r="CD513" s="64"/>
      <c r="CE513" s="64"/>
      <c r="CF513" s="69"/>
      <c r="CG513" s="64"/>
    </row>
    <row r="514" spans="1:85" ht="46.5" outlineLevel="1" x14ac:dyDescent="0.35">
      <c r="A514" s="84" t="s">
        <v>830</v>
      </c>
      <c r="B514" s="88" t="s">
        <v>855</v>
      </c>
      <c r="C514" s="55" t="s">
        <v>71</v>
      </c>
      <c r="D514" s="77">
        <v>242900264882</v>
      </c>
      <c r="E514" s="57" t="s">
        <v>65</v>
      </c>
      <c r="F514" s="86">
        <f t="shared" si="116"/>
        <v>4773.1168399999997</v>
      </c>
      <c r="G514" s="59">
        <f t="shared" si="103"/>
        <v>437.34027000000003</v>
      </c>
      <c r="H514" s="60">
        <f t="shared" si="104"/>
        <v>4335.77657</v>
      </c>
      <c r="I514" s="61"/>
      <c r="J514" s="60"/>
      <c r="K514" s="69">
        <v>87.527780000000007</v>
      </c>
      <c r="L514" s="64">
        <v>35.750779999999999</v>
      </c>
      <c r="M514" s="63"/>
      <c r="N514" s="64"/>
      <c r="O514" s="69"/>
      <c r="P514" s="64"/>
      <c r="Q514" s="59"/>
      <c r="R514" s="60"/>
      <c r="S514" s="64">
        <v>90.040279999999996</v>
      </c>
      <c r="T514" s="59">
        <v>349.81249000000003</v>
      </c>
      <c r="U514" s="60">
        <v>3.5335100000000002</v>
      </c>
      <c r="V514" s="59"/>
      <c r="W514" s="60"/>
      <c r="X514" s="59"/>
      <c r="Y514" s="60"/>
      <c r="Z514" s="69"/>
      <c r="AA514" s="66"/>
      <c r="AB514" s="63"/>
      <c r="AC514" s="64"/>
      <c r="AD514" s="69"/>
      <c r="AE514" s="64"/>
      <c r="AF514" s="69"/>
      <c r="AG514" s="64"/>
      <c r="AH514" s="59"/>
      <c r="AI514" s="60"/>
      <c r="AJ514" s="64"/>
      <c r="AK514" s="64"/>
      <c r="AL514" s="59"/>
      <c r="AM514" s="60"/>
      <c r="AN514" s="59"/>
      <c r="AO514" s="60"/>
      <c r="AP514" s="59"/>
      <c r="AQ514" s="60"/>
      <c r="AR514" s="69"/>
      <c r="AS514" s="64"/>
      <c r="AT514" s="60"/>
      <c r="AU514" s="64"/>
      <c r="AV514" s="64"/>
      <c r="AW514" s="64"/>
      <c r="AX514" s="64"/>
      <c r="AY514" s="64"/>
      <c r="AZ514" s="64"/>
      <c r="BA514" s="64"/>
      <c r="BB514" s="64"/>
      <c r="BC514" s="69"/>
      <c r="BD514" s="60"/>
      <c r="BE514" s="59"/>
      <c r="BF514" s="60"/>
      <c r="BG514" s="60"/>
      <c r="BH514" s="69"/>
      <c r="BI514" s="64"/>
      <c r="BJ514" s="64"/>
      <c r="BK514" s="64"/>
      <c r="BL514" s="69"/>
      <c r="BM514" s="64"/>
      <c r="BN514" s="64"/>
      <c r="BO514" s="64"/>
      <c r="BP514" s="64"/>
      <c r="BQ514" s="60">
        <v>4206.4520000000002</v>
      </c>
      <c r="BR514" s="64"/>
      <c r="BS514" s="69"/>
      <c r="BT514" s="64"/>
      <c r="BU514" s="70"/>
      <c r="BV514" s="66"/>
      <c r="BW514" s="64"/>
      <c r="BX514" s="66"/>
      <c r="BY514" s="66"/>
      <c r="BZ514" s="64"/>
      <c r="CA514" s="64"/>
      <c r="CB514" s="60"/>
      <c r="CC514" s="60"/>
      <c r="CD514" s="64"/>
      <c r="CE514" s="64"/>
      <c r="CF514" s="69"/>
      <c r="CG514" s="64"/>
    </row>
    <row r="515" spans="1:85" ht="46.5" outlineLevel="1" x14ac:dyDescent="0.35">
      <c r="A515" s="84" t="s">
        <v>830</v>
      </c>
      <c r="B515" s="88" t="s">
        <v>856</v>
      </c>
      <c r="C515" s="55" t="s">
        <v>71</v>
      </c>
      <c r="D515" s="77" t="s">
        <v>857</v>
      </c>
      <c r="E515" s="57" t="s">
        <v>65</v>
      </c>
      <c r="F515" s="86">
        <f t="shared" si="116"/>
        <v>181.12754000000001</v>
      </c>
      <c r="G515" s="59">
        <f t="shared" si="103"/>
        <v>0</v>
      </c>
      <c r="H515" s="60">
        <f t="shared" si="104"/>
        <v>181.12754000000001</v>
      </c>
      <c r="I515" s="61"/>
      <c r="J515" s="60"/>
      <c r="K515" s="69"/>
      <c r="L515" s="64"/>
      <c r="M515" s="63"/>
      <c r="N515" s="64"/>
      <c r="O515" s="69"/>
      <c r="P515" s="64"/>
      <c r="Q515" s="59"/>
      <c r="R515" s="60"/>
      <c r="S515" s="64">
        <v>181.12754000000001</v>
      </c>
      <c r="T515" s="59"/>
      <c r="U515" s="60"/>
      <c r="V515" s="59"/>
      <c r="W515" s="60"/>
      <c r="X515" s="59"/>
      <c r="Y515" s="60"/>
      <c r="Z515" s="69"/>
      <c r="AA515" s="66"/>
      <c r="AB515" s="63"/>
      <c r="AC515" s="64"/>
      <c r="AD515" s="69"/>
      <c r="AE515" s="64"/>
      <c r="AF515" s="69"/>
      <c r="AG515" s="64"/>
      <c r="AH515" s="59"/>
      <c r="AI515" s="60"/>
      <c r="AJ515" s="64"/>
      <c r="AK515" s="64"/>
      <c r="AL515" s="59"/>
      <c r="AM515" s="60"/>
      <c r="AN515" s="59"/>
      <c r="AO515" s="60"/>
      <c r="AP515" s="59"/>
      <c r="AQ515" s="60"/>
      <c r="AR515" s="69"/>
      <c r="AS515" s="64"/>
      <c r="AT515" s="60"/>
      <c r="AU515" s="64"/>
      <c r="AV515" s="64"/>
      <c r="AW515" s="64"/>
      <c r="AX515" s="64"/>
      <c r="AY515" s="64"/>
      <c r="AZ515" s="64"/>
      <c r="BA515" s="64"/>
      <c r="BB515" s="64"/>
      <c r="BC515" s="69"/>
      <c r="BD515" s="60"/>
      <c r="BE515" s="59"/>
      <c r="BF515" s="60"/>
      <c r="BG515" s="60"/>
      <c r="BH515" s="69"/>
      <c r="BI515" s="64"/>
      <c r="BJ515" s="64"/>
      <c r="BK515" s="64"/>
      <c r="BL515" s="69"/>
      <c r="BM515" s="64"/>
      <c r="BN515" s="64"/>
      <c r="BO515" s="64"/>
      <c r="BP515" s="64"/>
      <c r="BQ515" s="64"/>
      <c r="BR515" s="64"/>
      <c r="BS515" s="69"/>
      <c r="BT515" s="64"/>
      <c r="BU515" s="70"/>
      <c r="BV515" s="66"/>
      <c r="BW515" s="64"/>
      <c r="BX515" s="66"/>
      <c r="BY515" s="66"/>
      <c r="BZ515" s="64"/>
      <c r="CA515" s="64"/>
      <c r="CB515" s="60"/>
      <c r="CC515" s="60"/>
      <c r="CD515" s="64"/>
      <c r="CE515" s="64"/>
      <c r="CF515" s="69"/>
      <c r="CG515" s="64"/>
    </row>
    <row r="516" spans="1:85" ht="46.5" outlineLevel="1" x14ac:dyDescent="0.35">
      <c r="A516" s="84" t="s">
        <v>830</v>
      </c>
      <c r="B516" s="88" t="s">
        <v>858</v>
      </c>
      <c r="C516" s="55" t="s">
        <v>71</v>
      </c>
      <c r="D516" s="77" t="s">
        <v>859</v>
      </c>
      <c r="E516" s="57" t="s">
        <v>65</v>
      </c>
      <c r="F516" s="86">
        <f t="shared" si="116"/>
        <v>414.93907999999999</v>
      </c>
      <c r="G516" s="59">
        <f t="shared" si="103"/>
        <v>366.88076000000001</v>
      </c>
      <c r="H516" s="60">
        <f t="shared" si="104"/>
        <v>48.058320000000002</v>
      </c>
      <c r="I516" s="61"/>
      <c r="J516" s="60"/>
      <c r="K516" s="69">
        <v>111.34048</v>
      </c>
      <c r="L516" s="64">
        <v>45.4771</v>
      </c>
      <c r="M516" s="63"/>
      <c r="N516" s="64"/>
      <c r="O516" s="69"/>
      <c r="P516" s="64"/>
      <c r="Q516" s="59"/>
      <c r="R516" s="60"/>
      <c r="S516" s="64"/>
      <c r="T516" s="59"/>
      <c r="U516" s="60"/>
      <c r="V516" s="59">
        <v>255.54028</v>
      </c>
      <c r="W516" s="60">
        <v>2.5812200000000001</v>
      </c>
      <c r="X516" s="59"/>
      <c r="Y516" s="60"/>
      <c r="Z516" s="69"/>
      <c r="AA516" s="66"/>
      <c r="AB516" s="63"/>
      <c r="AC516" s="64"/>
      <c r="AD516" s="69"/>
      <c r="AE516" s="64"/>
      <c r="AF516" s="69"/>
      <c r="AG516" s="64"/>
      <c r="AH516" s="59"/>
      <c r="AI516" s="60"/>
      <c r="AJ516" s="64"/>
      <c r="AK516" s="64"/>
      <c r="AL516" s="59"/>
      <c r="AM516" s="60"/>
      <c r="AN516" s="59"/>
      <c r="AO516" s="60"/>
      <c r="AP516" s="59"/>
      <c r="AQ516" s="60"/>
      <c r="AR516" s="69"/>
      <c r="AS516" s="64"/>
      <c r="AT516" s="60"/>
      <c r="AU516" s="64"/>
      <c r="AV516" s="64"/>
      <c r="AW516" s="64"/>
      <c r="AX516" s="64"/>
      <c r="AY516" s="64"/>
      <c r="AZ516" s="64"/>
      <c r="BA516" s="64"/>
      <c r="BB516" s="64"/>
      <c r="BC516" s="69"/>
      <c r="BD516" s="60"/>
      <c r="BE516" s="59"/>
      <c r="BF516" s="60"/>
      <c r="BG516" s="60"/>
      <c r="BH516" s="69"/>
      <c r="BI516" s="64"/>
      <c r="BJ516" s="64"/>
      <c r="BK516" s="64"/>
      <c r="BL516" s="69"/>
      <c r="BM516" s="64"/>
      <c r="BN516" s="64"/>
      <c r="BO516" s="64"/>
      <c r="BP516" s="64"/>
      <c r="BQ516" s="64"/>
      <c r="BR516" s="64"/>
      <c r="BS516" s="69"/>
      <c r="BT516" s="64"/>
      <c r="BU516" s="70"/>
      <c r="BV516" s="66"/>
      <c r="BW516" s="64"/>
      <c r="BX516" s="66"/>
      <c r="BY516" s="66"/>
      <c r="BZ516" s="64"/>
      <c r="CA516" s="64"/>
      <c r="CB516" s="60"/>
      <c r="CC516" s="60"/>
      <c r="CD516" s="64"/>
      <c r="CE516" s="64"/>
      <c r="CF516" s="69"/>
      <c r="CG516" s="64"/>
    </row>
    <row r="517" spans="1:85" ht="46.5" outlineLevel="1" x14ac:dyDescent="0.35">
      <c r="A517" s="84" t="s">
        <v>830</v>
      </c>
      <c r="B517" s="100" t="s">
        <v>860</v>
      </c>
      <c r="C517" s="55" t="s">
        <v>71</v>
      </c>
      <c r="D517" s="77">
        <v>242900695303</v>
      </c>
      <c r="E517" s="57" t="s">
        <v>65</v>
      </c>
      <c r="F517" s="86">
        <f t="shared" si="116"/>
        <v>1285.172</v>
      </c>
      <c r="G517" s="59">
        <f t="shared" si="103"/>
        <v>1272.3202799999999</v>
      </c>
      <c r="H517" s="60">
        <f t="shared" si="104"/>
        <v>12.85172</v>
      </c>
      <c r="I517" s="61"/>
      <c r="J517" s="60"/>
      <c r="K517" s="69"/>
      <c r="L517" s="64"/>
      <c r="M517" s="63"/>
      <c r="N517" s="64"/>
      <c r="O517" s="69"/>
      <c r="P517" s="64"/>
      <c r="Q517" s="59"/>
      <c r="R517" s="60"/>
      <c r="S517" s="64"/>
      <c r="T517" s="59"/>
      <c r="U517" s="60"/>
      <c r="V517" s="59">
        <v>1272.3202799999999</v>
      </c>
      <c r="W517" s="60">
        <v>12.85172</v>
      </c>
      <c r="X517" s="59"/>
      <c r="Y517" s="60"/>
      <c r="Z517" s="69"/>
      <c r="AA517" s="66"/>
      <c r="AB517" s="63"/>
      <c r="AC517" s="64"/>
      <c r="AD517" s="69"/>
      <c r="AE517" s="64"/>
      <c r="AF517" s="69"/>
      <c r="AG517" s="64"/>
      <c r="AH517" s="59"/>
      <c r="AI517" s="60"/>
      <c r="AJ517" s="64"/>
      <c r="AK517" s="64"/>
      <c r="AL517" s="59"/>
      <c r="AM517" s="60"/>
      <c r="AN517" s="59"/>
      <c r="AO517" s="60"/>
      <c r="AP517" s="59"/>
      <c r="AQ517" s="60"/>
      <c r="AR517" s="69"/>
      <c r="AS517" s="64"/>
      <c r="AT517" s="60"/>
      <c r="AU517" s="64"/>
      <c r="AV517" s="64"/>
      <c r="AW517" s="64"/>
      <c r="AX517" s="64"/>
      <c r="AY517" s="64"/>
      <c r="AZ517" s="64"/>
      <c r="BA517" s="64"/>
      <c r="BB517" s="64"/>
      <c r="BC517" s="69"/>
      <c r="BD517" s="60"/>
      <c r="BE517" s="59"/>
      <c r="BF517" s="60"/>
      <c r="BG517" s="60"/>
      <c r="BH517" s="69"/>
      <c r="BI517" s="64"/>
      <c r="BJ517" s="64"/>
      <c r="BK517" s="64"/>
      <c r="BL517" s="69"/>
      <c r="BM517" s="64"/>
      <c r="BN517" s="64"/>
      <c r="BO517" s="64"/>
      <c r="BP517" s="64"/>
      <c r="BQ517" s="64"/>
      <c r="BR517" s="64"/>
      <c r="BS517" s="69"/>
      <c r="BT517" s="64"/>
      <c r="BU517" s="70"/>
      <c r="BV517" s="66"/>
      <c r="BW517" s="64"/>
      <c r="BX517" s="66"/>
      <c r="BY517" s="66"/>
      <c r="BZ517" s="64"/>
      <c r="CA517" s="64"/>
      <c r="CB517" s="60"/>
      <c r="CC517" s="60"/>
      <c r="CD517" s="64"/>
      <c r="CE517" s="64"/>
      <c r="CF517" s="69"/>
      <c r="CG517" s="64"/>
    </row>
    <row r="518" spans="1:85" ht="46.5" outlineLevel="1" x14ac:dyDescent="0.35">
      <c r="A518" s="84" t="s">
        <v>830</v>
      </c>
      <c r="B518" s="88" t="s">
        <v>861</v>
      </c>
      <c r="C518" s="55" t="s">
        <v>71</v>
      </c>
      <c r="D518" s="77" t="s">
        <v>862</v>
      </c>
      <c r="E518" s="57" t="s">
        <v>65</v>
      </c>
      <c r="F518" s="86">
        <f t="shared" si="116"/>
        <v>101.97675000000001</v>
      </c>
      <c r="G518" s="59">
        <f t="shared" si="103"/>
        <v>72.403490000000005</v>
      </c>
      <c r="H518" s="60">
        <f t="shared" si="104"/>
        <v>29.573260000000001</v>
      </c>
      <c r="I518" s="61"/>
      <c r="J518" s="60"/>
      <c r="K518" s="69">
        <v>72.403490000000005</v>
      </c>
      <c r="L518" s="64">
        <v>29.573260000000001</v>
      </c>
      <c r="M518" s="63"/>
      <c r="N518" s="64"/>
      <c r="O518" s="69"/>
      <c r="P518" s="64"/>
      <c r="Q518" s="59"/>
      <c r="R518" s="60"/>
      <c r="S518" s="64"/>
      <c r="T518" s="59"/>
      <c r="U518" s="60"/>
      <c r="V518" s="59"/>
      <c r="W518" s="60"/>
      <c r="X518" s="59"/>
      <c r="Y518" s="60"/>
      <c r="Z518" s="69"/>
      <c r="AA518" s="66"/>
      <c r="AB518" s="63"/>
      <c r="AC518" s="64"/>
      <c r="AD518" s="69"/>
      <c r="AE518" s="64"/>
      <c r="AF518" s="69"/>
      <c r="AG518" s="64"/>
      <c r="AH518" s="59"/>
      <c r="AI518" s="60"/>
      <c r="AJ518" s="64"/>
      <c r="AK518" s="64"/>
      <c r="AL518" s="59"/>
      <c r="AM518" s="60"/>
      <c r="AN518" s="59"/>
      <c r="AO518" s="60"/>
      <c r="AP518" s="59"/>
      <c r="AQ518" s="60"/>
      <c r="AR518" s="69"/>
      <c r="AS518" s="64"/>
      <c r="AT518" s="60"/>
      <c r="AU518" s="64"/>
      <c r="AV518" s="64"/>
      <c r="AW518" s="64"/>
      <c r="AX518" s="64"/>
      <c r="AY518" s="64"/>
      <c r="AZ518" s="64"/>
      <c r="BA518" s="64"/>
      <c r="BB518" s="64"/>
      <c r="BC518" s="69"/>
      <c r="BD518" s="60"/>
      <c r="BE518" s="59"/>
      <c r="BF518" s="60"/>
      <c r="BG518" s="60"/>
      <c r="BH518" s="69"/>
      <c r="BI518" s="64"/>
      <c r="BJ518" s="64"/>
      <c r="BK518" s="64"/>
      <c r="BL518" s="69"/>
      <c r="BM518" s="64"/>
      <c r="BN518" s="64"/>
      <c r="BO518" s="64"/>
      <c r="BP518" s="64"/>
      <c r="BQ518" s="64"/>
      <c r="BR518" s="64"/>
      <c r="BS518" s="69"/>
      <c r="BT518" s="64"/>
      <c r="BU518" s="70"/>
      <c r="BV518" s="66"/>
      <c r="BW518" s="64"/>
      <c r="BX518" s="66"/>
      <c r="BY518" s="66"/>
      <c r="BZ518" s="64"/>
      <c r="CA518" s="64"/>
      <c r="CB518" s="60"/>
      <c r="CC518" s="60"/>
      <c r="CD518" s="64"/>
      <c r="CE518" s="64"/>
      <c r="CF518" s="69"/>
      <c r="CG518" s="64"/>
    </row>
    <row r="519" spans="1:85" ht="46.5" outlineLevel="1" x14ac:dyDescent="0.35">
      <c r="A519" s="84" t="s">
        <v>830</v>
      </c>
      <c r="B519" s="88" t="s">
        <v>863</v>
      </c>
      <c r="C519" s="55" t="s">
        <v>71</v>
      </c>
      <c r="D519" s="77">
        <v>242900331000</v>
      </c>
      <c r="E519" s="57" t="s">
        <v>65</v>
      </c>
      <c r="F519" s="86">
        <f t="shared" si="116"/>
        <v>376</v>
      </c>
      <c r="G519" s="59">
        <f t="shared" ref="G519:G582" si="117">SUMIF($I$4:$CG$4,"федеральный бюджет",I519:CG519)</f>
        <v>0</v>
      </c>
      <c r="H519" s="60">
        <f t="shared" ref="H519:H582" si="118">SUMIF($I$4:$CG$4,"краевой бюджет",I519:CG519)</f>
        <v>376</v>
      </c>
      <c r="I519" s="61"/>
      <c r="J519" s="60"/>
      <c r="K519" s="69"/>
      <c r="L519" s="64"/>
      <c r="M519" s="63"/>
      <c r="N519" s="64"/>
      <c r="O519" s="69"/>
      <c r="P519" s="64"/>
      <c r="Q519" s="59"/>
      <c r="R519" s="60"/>
      <c r="S519" s="64"/>
      <c r="T519" s="59"/>
      <c r="U519" s="60"/>
      <c r="V519" s="59"/>
      <c r="W519" s="60"/>
      <c r="X519" s="59"/>
      <c r="Y519" s="60"/>
      <c r="Z519" s="69"/>
      <c r="AA519" s="66"/>
      <c r="AB519" s="63"/>
      <c r="AC519" s="64"/>
      <c r="AD519" s="69"/>
      <c r="AE519" s="64"/>
      <c r="AF519" s="69"/>
      <c r="AG519" s="64"/>
      <c r="AH519" s="59"/>
      <c r="AI519" s="60"/>
      <c r="AJ519" s="64">
        <v>376</v>
      </c>
      <c r="AK519" s="64"/>
      <c r="AL519" s="59"/>
      <c r="AM519" s="60"/>
      <c r="AN519" s="59"/>
      <c r="AO519" s="60"/>
      <c r="AP519" s="59"/>
      <c r="AQ519" s="60"/>
      <c r="AR519" s="69"/>
      <c r="AS519" s="64"/>
      <c r="AT519" s="60"/>
      <c r="AU519" s="64"/>
      <c r="AV519" s="64"/>
      <c r="AW519" s="64"/>
      <c r="AX519" s="64"/>
      <c r="AY519" s="64"/>
      <c r="AZ519" s="64"/>
      <c r="BA519" s="64"/>
      <c r="BB519" s="64"/>
      <c r="BC519" s="69"/>
      <c r="BD519" s="60"/>
      <c r="BE519" s="59"/>
      <c r="BF519" s="60"/>
      <c r="BG519" s="60"/>
      <c r="BH519" s="69"/>
      <c r="BI519" s="64"/>
      <c r="BJ519" s="64"/>
      <c r="BK519" s="64"/>
      <c r="BL519" s="69"/>
      <c r="BM519" s="64"/>
      <c r="BN519" s="64"/>
      <c r="BO519" s="64"/>
      <c r="BP519" s="64"/>
      <c r="BQ519" s="64"/>
      <c r="BR519" s="64"/>
      <c r="BS519" s="69"/>
      <c r="BT519" s="64"/>
      <c r="BU519" s="70"/>
      <c r="BV519" s="66"/>
      <c r="BW519" s="64"/>
      <c r="BX519" s="66"/>
      <c r="BY519" s="66"/>
      <c r="BZ519" s="64"/>
      <c r="CA519" s="64"/>
      <c r="CB519" s="60"/>
      <c r="CC519" s="60"/>
      <c r="CD519" s="64"/>
      <c r="CE519" s="64"/>
      <c r="CF519" s="69"/>
      <c r="CG519" s="64"/>
    </row>
    <row r="520" spans="1:85" ht="46.5" outlineLevel="1" x14ac:dyDescent="0.35">
      <c r="A520" s="84" t="s">
        <v>830</v>
      </c>
      <c r="B520" s="88" t="s">
        <v>864</v>
      </c>
      <c r="C520" s="55" t="s">
        <v>71</v>
      </c>
      <c r="D520" s="77">
        <v>246411828106</v>
      </c>
      <c r="E520" s="57" t="s">
        <v>65</v>
      </c>
      <c r="F520" s="86">
        <f t="shared" si="116"/>
        <v>295.31551999999999</v>
      </c>
      <c r="G520" s="59">
        <f t="shared" si="117"/>
        <v>57.922789999999999</v>
      </c>
      <c r="H520" s="60">
        <f t="shared" si="118"/>
        <v>237.39273</v>
      </c>
      <c r="I520" s="61"/>
      <c r="J520" s="60"/>
      <c r="K520" s="69">
        <v>57.922789999999999</v>
      </c>
      <c r="L520" s="64">
        <v>23.658609999999999</v>
      </c>
      <c r="M520" s="63"/>
      <c r="N520" s="64"/>
      <c r="O520" s="69"/>
      <c r="P520" s="64"/>
      <c r="Q520" s="59"/>
      <c r="R520" s="60"/>
      <c r="S520" s="64">
        <v>213.73411999999999</v>
      </c>
      <c r="T520" s="59"/>
      <c r="U520" s="60"/>
      <c r="V520" s="59"/>
      <c r="W520" s="60"/>
      <c r="X520" s="59"/>
      <c r="Y520" s="60"/>
      <c r="Z520" s="69"/>
      <c r="AA520" s="66"/>
      <c r="AB520" s="63"/>
      <c r="AC520" s="64"/>
      <c r="AD520" s="69"/>
      <c r="AE520" s="64"/>
      <c r="AF520" s="69"/>
      <c r="AG520" s="64"/>
      <c r="AH520" s="59"/>
      <c r="AI520" s="60"/>
      <c r="AJ520" s="64"/>
      <c r="AK520" s="64"/>
      <c r="AL520" s="59"/>
      <c r="AM520" s="60"/>
      <c r="AN520" s="59"/>
      <c r="AO520" s="60"/>
      <c r="AP520" s="59"/>
      <c r="AQ520" s="60"/>
      <c r="AR520" s="69"/>
      <c r="AS520" s="64"/>
      <c r="AT520" s="60"/>
      <c r="AU520" s="64"/>
      <c r="AV520" s="64"/>
      <c r="AW520" s="64"/>
      <c r="AX520" s="64"/>
      <c r="AY520" s="64"/>
      <c r="AZ520" s="64"/>
      <c r="BA520" s="64"/>
      <c r="BB520" s="64"/>
      <c r="BC520" s="69"/>
      <c r="BD520" s="60"/>
      <c r="BE520" s="59"/>
      <c r="BF520" s="60"/>
      <c r="BG520" s="60"/>
      <c r="BH520" s="69"/>
      <c r="BI520" s="64"/>
      <c r="BJ520" s="64"/>
      <c r="BK520" s="64"/>
      <c r="BL520" s="69"/>
      <c r="BM520" s="64"/>
      <c r="BN520" s="64"/>
      <c r="BO520" s="64"/>
      <c r="BP520" s="64"/>
      <c r="BQ520" s="64"/>
      <c r="BR520" s="64"/>
      <c r="BS520" s="69"/>
      <c r="BT520" s="64"/>
      <c r="BU520" s="70"/>
      <c r="BV520" s="66"/>
      <c r="BW520" s="64"/>
      <c r="BX520" s="66"/>
      <c r="BY520" s="66"/>
      <c r="BZ520" s="64"/>
      <c r="CA520" s="64"/>
      <c r="CB520" s="60"/>
      <c r="CC520" s="60"/>
      <c r="CD520" s="64"/>
      <c r="CE520" s="64"/>
      <c r="CF520" s="69"/>
      <c r="CG520" s="64"/>
    </row>
    <row r="521" spans="1:85" ht="46.5" outlineLevel="1" x14ac:dyDescent="0.35">
      <c r="A521" s="84" t="s">
        <v>865</v>
      </c>
      <c r="B521" s="88" t="s">
        <v>866</v>
      </c>
      <c r="C521" s="55" t="s">
        <v>71</v>
      </c>
      <c r="D521" s="77">
        <v>242900697886</v>
      </c>
      <c r="E521" s="57" t="s">
        <v>65</v>
      </c>
      <c r="F521" s="86">
        <f t="shared" si="116"/>
        <v>716.66824999999994</v>
      </c>
      <c r="G521" s="59">
        <f t="shared" si="117"/>
        <v>289.45355000000001</v>
      </c>
      <c r="H521" s="60">
        <f t="shared" si="118"/>
        <v>427.21469999999999</v>
      </c>
      <c r="I521" s="144"/>
      <c r="J521" s="145"/>
      <c r="K521" s="146">
        <v>142.23264</v>
      </c>
      <c r="L521" s="145">
        <v>58.095019999999998</v>
      </c>
      <c r="M521" s="144"/>
      <c r="N521" s="145"/>
      <c r="O521" s="146"/>
      <c r="P521" s="145"/>
      <c r="Q521" s="146"/>
      <c r="R521" s="145"/>
      <c r="S521" s="145">
        <v>231.38257999999999</v>
      </c>
      <c r="T521" s="59"/>
      <c r="U521" s="60"/>
      <c r="V521" s="59">
        <v>147.22091</v>
      </c>
      <c r="W521" s="60">
        <v>1.48709</v>
      </c>
      <c r="X521" s="146"/>
      <c r="Y521" s="145"/>
      <c r="Z521" s="69"/>
      <c r="AA521" s="66"/>
      <c r="AB521" s="63"/>
      <c r="AC521" s="64"/>
      <c r="AD521" s="146"/>
      <c r="AE521" s="145"/>
      <c r="AF521" s="146"/>
      <c r="AG521" s="145"/>
      <c r="AH521" s="146"/>
      <c r="AI521" s="145"/>
      <c r="AJ521" s="145"/>
      <c r="AK521" s="64"/>
      <c r="AL521" s="59"/>
      <c r="AM521" s="60"/>
      <c r="AN521" s="59"/>
      <c r="AO521" s="60"/>
      <c r="AP521" s="59"/>
      <c r="AQ521" s="60"/>
      <c r="AR521" s="69"/>
      <c r="AS521" s="64"/>
      <c r="AT521" s="60"/>
      <c r="AU521" s="145"/>
      <c r="AV521" s="145"/>
      <c r="AW521" s="64"/>
      <c r="AX521" s="64"/>
      <c r="AY521" s="64"/>
      <c r="AZ521" s="64"/>
      <c r="BA521" s="64"/>
      <c r="BB521" s="64"/>
      <c r="BC521" s="69"/>
      <c r="BD521" s="60"/>
      <c r="BE521" s="59"/>
      <c r="BF521" s="60"/>
      <c r="BG521" s="60"/>
      <c r="BH521" s="69"/>
      <c r="BI521" s="64"/>
      <c r="BJ521" s="64"/>
      <c r="BK521" s="64"/>
      <c r="BL521" s="69"/>
      <c r="BM521" s="64"/>
      <c r="BN521" s="64"/>
      <c r="BO521" s="64">
        <v>136.25001</v>
      </c>
      <c r="BP521" s="64"/>
      <c r="BQ521" s="64"/>
      <c r="BR521" s="64"/>
      <c r="BS521" s="69"/>
      <c r="BT521" s="64"/>
      <c r="BU521" s="70"/>
      <c r="BV521" s="66"/>
      <c r="BW521" s="64"/>
      <c r="BX521" s="66"/>
      <c r="BY521" s="66"/>
      <c r="BZ521" s="145"/>
      <c r="CA521" s="64"/>
      <c r="CB521" s="60"/>
      <c r="CC521" s="60"/>
      <c r="CD521" s="64"/>
      <c r="CE521" s="64"/>
      <c r="CF521" s="69"/>
      <c r="CG521" s="64"/>
    </row>
    <row r="522" spans="1:85" ht="46.5" outlineLevel="1" x14ac:dyDescent="0.35">
      <c r="A522" s="84" t="s">
        <v>830</v>
      </c>
      <c r="B522" s="88" t="s">
        <v>867</v>
      </c>
      <c r="C522" s="55" t="s">
        <v>71</v>
      </c>
      <c r="D522" s="55" t="s">
        <v>868</v>
      </c>
      <c r="E522" s="57" t="s">
        <v>65</v>
      </c>
      <c r="F522" s="86">
        <f t="shared" si="116"/>
        <v>694.74419999999998</v>
      </c>
      <c r="G522" s="59">
        <f t="shared" si="117"/>
        <v>173.76838000000001</v>
      </c>
      <c r="H522" s="60">
        <f t="shared" si="118"/>
        <v>520.97582</v>
      </c>
      <c r="I522" s="61"/>
      <c r="J522" s="60"/>
      <c r="K522" s="69">
        <v>173.76838000000001</v>
      </c>
      <c r="L522" s="64">
        <v>70.975819999999999</v>
      </c>
      <c r="M522" s="63"/>
      <c r="N522" s="64"/>
      <c r="O522" s="69"/>
      <c r="P522" s="64"/>
      <c r="Q522" s="59"/>
      <c r="R522" s="60"/>
      <c r="S522" s="64"/>
      <c r="T522" s="59"/>
      <c r="U522" s="60"/>
      <c r="V522" s="59"/>
      <c r="W522" s="60"/>
      <c r="X522" s="59"/>
      <c r="Y522" s="60"/>
      <c r="Z522" s="69"/>
      <c r="AA522" s="66"/>
      <c r="AB522" s="63"/>
      <c r="AC522" s="64"/>
      <c r="AD522" s="69"/>
      <c r="AE522" s="64"/>
      <c r="AF522" s="69"/>
      <c r="AG522" s="64"/>
      <c r="AH522" s="59"/>
      <c r="AI522" s="60"/>
      <c r="AJ522" s="64">
        <v>450</v>
      </c>
      <c r="AK522" s="64"/>
      <c r="AL522" s="59"/>
      <c r="AM522" s="60"/>
      <c r="AN522" s="59"/>
      <c r="AO522" s="60"/>
      <c r="AP522" s="59"/>
      <c r="AQ522" s="60"/>
      <c r="AR522" s="69"/>
      <c r="AS522" s="64"/>
      <c r="AT522" s="60"/>
      <c r="AU522" s="64"/>
      <c r="AV522" s="64"/>
      <c r="AW522" s="64"/>
      <c r="AX522" s="64"/>
      <c r="AY522" s="64"/>
      <c r="AZ522" s="64"/>
      <c r="BA522" s="64"/>
      <c r="BB522" s="64"/>
      <c r="BC522" s="69"/>
      <c r="BD522" s="60"/>
      <c r="BE522" s="59"/>
      <c r="BF522" s="60"/>
      <c r="BG522" s="60"/>
      <c r="BH522" s="69"/>
      <c r="BI522" s="64"/>
      <c r="BJ522" s="64"/>
      <c r="BK522" s="64"/>
      <c r="BL522" s="69"/>
      <c r="BM522" s="64"/>
      <c r="BN522" s="64"/>
      <c r="BO522" s="64"/>
      <c r="BP522" s="64"/>
      <c r="BQ522" s="64"/>
      <c r="BR522" s="64"/>
      <c r="BS522" s="69"/>
      <c r="BT522" s="64"/>
      <c r="BU522" s="70"/>
      <c r="BV522" s="66"/>
      <c r="BW522" s="64"/>
      <c r="BX522" s="66"/>
      <c r="BY522" s="66"/>
      <c r="BZ522" s="64"/>
      <c r="CA522" s="64"/>
      <c r="CB522" s="60"/>
      <c r="CC522" s="60"/>
      <c r="CD522" s="64"/>
      <c r="CE522" s="64"/>
      <c r="CF522" s="69"/>
      <c r="CG522" s="64"/>
    </row>
    <row r="523" spans="1:85" ht="46.5" outlineLevel="1" x14ac:dyDescent="0.35">
      <c r="A523" s="84" t="s">
        <v>830</v>
      </c>
      <c r="B523" s="88" t="s">
        <v>869</v>
      </c>
      <c r="C523" s="55" t="s">
        <v>71</v>
      </c>
      <c r="D523" s="77" t="s">
        <v>870</v>
      </c>
      <c r="E523" s="57" t="s">
        <v>65</v>
      </c>
      <c r="F523" s="86">
        <f t="shared" ref="F523:F554" si="119">G523+H523</f>
        <v>293.87445000000002</v>
      </c>
      <c r="G523" s="59">
        <f t="shared" si="117"/>
        <v>169.14419000000001</v>
      </c>
      <c r="H523" s="60">
        <f t="shared" si="118"/>
        <v>124.73025999999999</v>
      </c>
      <c r="I523" s="61">
        <v>15.67657</v>
      </c>
      <c r="J523" s="60">
        <v>6.4031099999999999</v>
      </c>
      <c r="K523" s="69">
        <v>86.884190000000004</v>
      </c>
      <c r="L523" s="64">
        <v>35.487909999999999</v>
      </c>
      <c r="M523" s="63"/>
      <c r="N523" s="64"/>
      <c r="O523" s="69"/>
      <c r="P523" s="64"/>
      <c r="Q523" s="59"/>
      <c r="R523" s="60"/>
      <c r="S523" s="64">
        <v>82.166669999999996</v>
      </c>
      <c r="T523" s="59"/>
      <c r="U523" s="60"/>
      <c r="V523" s="59">
        <v>66.583430000000007</v>
      </c>
      <c r="W523" s="60">
        <v>0.67257</v>
      </c>
      <c r="X523" s="59"/>
      <c r="Y523" s="60"/>
      <c r="Z523" s="69"/>
      <c r="AA523" s="66"/>
      <c r="AB523" s="63"/>
      <c r="AC523" s="64"/>
      <c r="AD523" s="69"/>
      <c r="AE523" s="64"/>
      <c r="AF523" s="69"/>
      <c r="AG523" s="64"/>
      <c r="AH523" s="59"/>
      <c r="AI523" s="60"/>
      <c r="AJ523" s="64"/>
      <c r="AK523" s="64"/>
      <c r="AL523" s="59"/>
      <c r="AM523" s="60"/>
      <c r="AN523" s="59"/>
      <c r="AO523" s="60"/>
      <c r="AP523" s="59"/>
      <c r="AQ523" s="60"/>
      <c r="AR523" s="69"/>
      <c r="AS523" s="64"/>
      <c r="AT523" s="60"/>
      <c r="AU523" s="64"/>
      <c r="AV523" s="64"/>
      <c r="AW523" s="64"/>
      <c r="AX523" s="64"/>
      <c r="AY523" s="64"/>
      <c r="AZ523" s="64"/>
      <c r="BA523" s="64"/>
      <c r="BB523" s="64"/>
      <c r="BC523" s="69"/>
      <c r="BD523" s="60"/>
      <c r="BE523" s="59"/>
      <c r="BF523" s="60"/>
      <c r="BG523" s="60"/>
      <c r="BH523" s="69"/>
      <c r="BI523" s="64"/>
      <c r="BJ523" s="64"/>
      <c r="BK523" s="64"/>
      <c r="BL523" s="69"/>
      <c r="BM523" s="64"/>
      <c r="BN523" s="64"/>
      <c r="BO523" s="64"/>
      <c r="BP523" s="64"/>
      <c r="BQ523" s="64"/>
      <c r="BR523" s="64"/>
      <c r="BS523" s="69"/>
      <c r="BT523" s="64"/>
      <c r="BU523" s="70"/>
      <c r="BV523" s="66"/>
      <c r="BW523" s="64"/>
      <c r="BX523" s="66"/>
      <c r="BY523" s="66"/>
      <c r="BZ523" s="64"/>
      <c r="CA523" s="64"/>
      <c r="CB523" s="60"/>
      <c r="CC523" s="60"/>
      <c r="CD523" s="64"/>
      <c r="CE523" s="64"/>
      <c r="CF523" s="69"/>
      <c r="CG523" s="64"/>
    </row>
    <row r="524" spans="1:85" ht="46.5" outlineLevel="1" x14ac:dyDescent="0.35">
      <c r="A524" s="84" t="s">
        <v>830</v>
      </c>
      <c r="B524" s="88" t="s">
        <v>871</v>
      </c>
      <c r="C524" s="55" t="s">
        <v>71</v>
      </c>
      <c r="D524" s="77">
        <v>246523914459</v>
      </c>
      <c r="E524" s="57" t="s">
        <v>65</v>
      </c>
      <c r="F524" s="86">
        <f t="shared" si="119"/>
        <v>1278.48333</v>
      </c>
      <c r="G524" s="59">
        <f t="shared" si="117"/>
        <v>262.49291999999997</v>
      </c>
      <c r="H524" s="60">
        <f t="shared" si="118"/>
        <v>1015.9904100000001</v>
      </c>
      <c r="I524" s="61"/>
      <c r="J524" s="60"/>
      <c r="K524" s="69">
        <v>238.12703999999999</v>
      </c>
      <c r="L524" s="64">
        <v>97.263159999999999</v>
      </c>
      <c r="M524" s="63"/>
      <c r="N524" s="64"/>
      <c r="O524" s="69"/>
      <c r="P524" s="64"/>
      <c r="Q524" s="59"/>
      <c r="R524" s="60"/>
      <c r="S524" s="64">
        <v>148.32499999999999</v>
      </c>
      <c r="T524" s="59">
        <v>24.365880000000001</v>
      </c>
      <c r="U524" s="60">
        <v>0.24612000000000001</v>
      </c>
      <c r="V524" s="59"/>
      <c r="W524" s="60"/>
      <c r="X524" s="59"/>
      <c r="Y524" s="60"/>
      <c r="Z524" s="69"/>
      <c r="AA524" s="66"/>
      <c r="AB524" s="63"/>
      <c r="AC524" s="64"/>
      <c r="AD524" s="69"/>
      <c r="AE524" s="64"/>
      <c r="AF524" s="69"/>
      <c r="AG524" s="64"/>
      <c r="AH524" s="59"/>
      <c r="AI524" s="60"/>
      <c r="AJ524" s="64">
        <v>345</v>
      </c>
      <c r="AK524" s="64"/>
      <c r="AL524" s="59"/>
      <c r="AM524" s="60"/>
      <c r="AN524" s="59"/>
      <c r="AO524" s="60"/>
      <c r="AP524" s="59"/>
      <c r="AQ524" s="60"/>
      <c r="AR524" s="69"/>
      <c r="AS524" s="64"/>
      <c r="AT524" s="60"/>
      <c r="AU524" s="64"/>
      <c r="AV524" s="64"/>
      <c r="AW524" s="64"/>
      <c r="AX524" s="64"/>
      <c r="AY524" s="64"/>
      <c r="AZ524" s="64"/>
      <c r="BA524" s="64"/>
      <c r="BB524" s="64"/>
      <c r="BC524" s="69"/>
      <c r="BD524" s="60"/>
      <c r="BE524" s="59"/>
      <c r="BF524" s="60"/>
      <c r="BG524" s="60"/>
      <c r="BH524" s="69"/>
      <c r="BI524" s="64"/>
      <c r="BJ524" s="64"/>
      <c r="BK524" s="64"/>
      <c r="BL524" s="69"/>
      <c r="BM524" s="64"/>
      <c r="BN524" s="64"/>
      <c r="BO524" s="64"/>
      <c r="BP524" s="64"/>
      <c r="BQ524" s="64"/>
      <c r="BR524" s="64"/>
      <c r="BS524" s="69"/>
      <c r="BT524" s="64"/>
      <c r="BU524" s="70"/>
      <c r="BV524" s="66"/>
      <c r="BW524" s="64"/>
      <c r="BX524" s="66"/>
      <c r="BY524" s="66"/>
      <c r="BZ524" s="64"/>
      <c r="CA524" s="64"/>
      <c r="CB524" s="60"/>
      <c r="CC524" s="60"/>
      <c r="CD524" s="64">
        <v>425.15613000000002</v>
      </c>
      <c r="CE524" s="64"/>
      <c r="CF524" s="69"/>
      <c r="CG524" s="64"/>
    </row>
    <row r="525" spans="1:85" ht="46.5" outlineLevel="1" x14ac:dyDescent="0.35">
      <c r="A525" s="84" t="s">
        <v>830</v>
      </c>
      <c r="B525" s="88" t="s">
        <v>872</v>
      </c>
      <c r="C525" s="55" t="s">
        <v>71</v>
      </c>
      <c r="D525" s="77">
        <v>242900958760</v>
      </c>
      <c r="E525" s="57" t="s">
        <v>65</v>
      </c>
      <c r="F525" s="86">
        <f t="shared" si="119"/>
        <v>401.63621000000001</v>
      </c>
      <c r="G525" s="59">
        <f t="shared" si="117"/>
        <v>0</v>
      </c>
      <c r="H525" s="60">
        <f t="shared" si="118"/>
        <v>401.63621000000001</v>
      </c>
      <c r="I525" s="61"/>
      <c r="J525" s="60"/>
      <c r="K525" s="69"/>
      <c r="L525" s="64"/>
      <c r="M525" s="63"/>
      <c r="N525" s="64"/>
      <c r="O525" s="69"/>
      <c r="P525" s="64"/>
      <c r="Q525" s="59"/>
      <c r="R525" s="60"/>
      <c r="S525" s="64"/>
      <c r="T525" s="59"/>
      <c r="U525" s="60"/>
      <c r="V525" s="59"/>
      <c r="W525" s="60"/>
      <c r="X525" s="59"/>
      <c r="Y525" s="60"/>
      <c r="Z525" s="69"/>
      <c r="AA525" s="66"/>
      <c r="AB525" s="63"/>
      <c r="AC525" s="64"/>
      <c r="AD525" s="69"/>
      <c r="AE525" s="64"/>
      <c r="AF525" s="69"/>
      <c r="AG525" s="64"/>
      <c r="AH525" s="59"/>
      <c r="AI525" s="60"/>
      <c r="AJ525" s="64">
        <v>401.63621000000001</v>
      </c>
      <c r="AK525" s="64"/>
      <c r="AL525" s="59"/>
      <c r="AM525" s="60"/>
      <c r="AN525" s="59"/>
      <c r="AO525" s="60"/>
      <c r="AP525" s="59"/>
      <c r="AQ525" s="60"/>
      <c r="AR525" s="69"/>
      <c r="AS525" s="64"/>
      <c r="AT525" s="60"/>
      <c r="AU525" s="64"/>
      <c r="AV525" s="64"/>
      <c r="AW525" s="64"/>
      <c r="AX525" s="64"/>
      <c r="AY525" s="64"/>
      <c r="AZ525" s="64"/>
      <c r="BA525" s="64"/>
      <c r="BB525" s="64"/>
      <c r="BC525" s="69"/>
      <c r="BD525" s="60"/>
      <c r="BE525" s="59"/>
      <c r="BF525" s="60"/>
      <c r="BG525" s="60"/>
      <c r="BH525" s="69"/>
      <c r="BI525" s="64"/>
      <c r="BJ525" s="64"/>
      <c r="BK525" s="64"/>
      <c r="BL525" s="69"/>
      <c r="BM525" s="64"/>
      <c r="BN525" s="64"/>
      <c r="BO525" s="64"/>
      <c r="BP525" s="64"/>
      <c r="BQ525" s="64"/>
      <c r="BR525" s="64"/>
      <c r="BS525" s="69"/>
      <c r="BT525" s="64"/>
      <c r="BU525" s="70"/>
      <c r="BV525" s="66"/>
      <c r="BW525" s="64"/>
      <c r="BX525" s="66"/>
      <c r="BY525" s="66"/>
      <c r="BZ525" s="64"/>
      <c r="CA525" s="64"/>
      <c r="CB525" s="60"/>
      <c r="CC525" s="60"/>
      <c r="CD525" s="64"/>
      <c r="CE525" s="64"/>
      <c r="CF525" s="69"/>
      <c r="CG525" s="64"/>
    </row>
    <row r="526" spans="1:85" ht="46.5" outlineLevel="1" x14ac:dyDescent="0.35">
      <c r="A526" s="84" t="s">
        <v>830</v>
      </c>
      <c r="B526" s="88" t="s">
        <v>874</v>
      </c>
      <c r="C526" s="55" t="s">
        <v>71</v>
      </c>
      <c r="D526" s="77" t="s">
        <v>875</v>
      </c>
      <c r="E526" s="57" t="s">
        <v>65</v>
      </c>
      <c r="F526" s="86">
        <f t="shared" si="119"/>
        <v>1555.0423999999998</v>
      </c>
      <c r="G526" s="59">
        <f t="shared" si="117"/>
        <v>944.62891999999999</v>
      </c>
      <c r="H526" s="60">
        <f t="shared" si="118"/>
        <v>610.41347999999994</v>
      </c>
      <c r="I526" s="61"/>
      <c r="J526" s="60"/>
      <c r="K526" s="69">
        <v>167.33251999999999</v>
      </c>
      <c r="L526" s="64">
        <v>68.347080000000005</v>
      </c>
      <c r="M526" s="63"/>
      <c r="N526" s="64"/>
      <c r="O526" s="69"/>
      <c r="P526" s="64"/>
      <c r="Q526" s="59"/>
      <c r="R526" s="60"/>
      <c r="S526" s="64">
        <v>272.21480000000003</v>
      </c>
      <c r="T526" s="59">
        <v>705.91741000000002</v>
      </c>
      <c r="U526" s="60">
        <v>7.1305899999999998</v>
      </c>
      <c r="V526" s="59">
        <v>71.378990000000002</v>
      </c>
      <c r="W526" s="60">
        <v>0.72101000000000004</v>
      </c>
      <c r="X526" s="59"/>
      <c r="Y526" s="60"/>
      <c r="Z526" s="69"/>
      <c r="AA526" s="66"/>
      <c r="AB526" s="63"/>
      <c r="AC526" s="64"/>
      <c r="AD526" s="69"/>
      <c r="AE526" s="64"/>
      <c r="AF526" s="69"/>
      <c r="AG526" s="64"/>
      <c r="AH526" s="59"/>
      <c r="AI526" s="60"/>
      <c r="AJ526" s="64"/>
      <c r="AK526" s="64"/>
      <c r="AL526" s="59"/>
      <c r="AM526" s="60"/>
      <c r="AN526" s="59"/>
      <c r="AO526" s="60"/>
      <c r="AP526" s="59"/>
      <c r="AQ526" s="60"/>
      <c r="AR526" s="69"/>
      <c r="AS526" s="64"/>
      <c r="AT526" s="60"/>
      <c r="AU526" s="64"/>
      <c r="AV526" s="64"/>
      <c r="AW526" s="64"/>
      <c r="AX526" s="64"/>
      <c r="AY526" s="64"/>
      <c r="AZ526" s="64"/>
      <c r="BA526" s="64"/>
      <c r="BB526" s="64"/>
      <c r="BC526" s="69"/>
      <c r="BD526" s="60"/>
      <c r="BE526" s="59"/>
      <c r="BF526" s="60"/>
      <c r="BG526" s="60"/>
      <c r="BH526" s="69"/>
      <c r="BI526" s="64"/>
      <c r="BJ526" s="64"/>
      <c r="BK526" s="64"/>
      <c r="BL526" s="69"/>
      <c r="BM526" s="64"/>
      <c r="BN526" s="64"/>
      <c r="BO526" s="64">
        <v>51.25</v>
      </c>
      <c r="BP526" s="64"/>
      <c r="BQ526" s="60">
        <v>210.75</v>
      </c>
      <c r="BR526" s="64"/>
      <c r="BS526" s="69"/>
      <c r="BT526" s="64"/>
      <c r="BU526" s="70"/>
      <c r="BV526" s="66"/>
      <c r="BW526" s="64"/>
      <c r="BX526" s="66"/>
      <c r="BY526" s="66"/>
      <c r="BZ526" s="64"/>
      <c r="CA526" s="64"/>
      <c r="CB526" s="60"/>
      <c r="CC526" s="60"/>
      <c r="CD526" s="64"/>
      <c r="CE526" s="64"/>
      <c r="CF526" s="69"/>
      <c r="CG526" s="64"/>
    </row>
    <row r="527" spans="1:85" ht="46.5" outlineLevel="1" x14ac:dyDescent="0.35">
      <c r="A527" s="84" t="s">
        <v>830</v>
      </c>
      <c r="B527" s="88" t="s">
        <v>876</v>
      </c>
      <c r="C527" s="55" t="s">
        <v>71</v>
      </c>
      <c r="D527" s="77" t="s">
        <v>877</v>
      </c>
      <c r="E527" s="57" t="s">
        <v>65</v>
      </c>
      <c r="F527" s="86">
        <f t="shared" si="119"/>
        <v>6036.4922399999996</v>
      </c>
      <c r="G527" s="59">
        <f t="shared" si="117"/>
        <v>784.06025</v>
      </c>
      <c r="H527" s="60">
        <f t="shared" si="118"/>
        <v>5252.43199</v>
      </c>
      <c r="I527" s="61">
        <v>55.987760000000002</v>
      </c>
      <c r="J527" s="60">
        <v>22.86824</v>
      </c>
      <c r="K527" s="69">
        <v>93.963639999999998</v>
      </c>
      <c r="L527" s="64">
        <v>38.379519999999999</v>
      </c>
      <c r="M527" s="63"/>
      <c r="N527" s="64"/>
      <c r="O527" s="69"/>
      <c r="P527" s="64"/>
      <c r="Q527" s="59"/>
      <c r="R527" s="60"/>
      <c r="S527" s="64">
        <v>152.85908000000001</v>
      </c>
      <c r="T527" s="59"/>
      <c r="U527" s="60"/>
      <c r="V527" s="59">
        <v>634.10884999999996</v>
      </c>
      <c r="W527" s="60">
        <v>6.4051499999999999</v>
      </c>
      <c r="X527" s="59"/>
      <c r="Y527" s="60"/>
      <c r="Z527" s="69"/>
      <c r="AA527" s="66"/>
      <c r="AB527" s="63"/>
      <c r="AC527" s="64"/>
      <c r="AD527" s="69"/>
      <c r="AE527" s="64"/>
      <c r="AF527" s="69"/>
      <c r="AG527" s="64"/>
      <c r="AH527" s="59"/>
      <c r="AI527" s="60"/>
      <c r="AJ527" s="64"/>
      <c r="AK527" s="64"/>
      <c r="AL527" s="59"/>
      <c r="AM527" s="60"/>
      <c r="AN527" s="59"/>
      <c r="AO527" s="60"/>
      <c r="AP527" s="59"/>
      <c r="AQ527" s="60"/>
      <c r="AR527" s="69"/>
      <c r="AS527" s="64"/>
      <c r="AT527" s="60"/>
      <c r="AU527" s="64"/>
      <c r="AV527" s="64"/>
      <c r="AW527" s="64"/>
      <c r="AX527" s="64"/>
      <c r="AY527" s="64"/>
      <c r="AZ527" s="64"/>
      <c r="BA527" s="64"/>
      <c r="BB527" s="64"/>
      <c r="BC527" s="69"/>
      <c r="BD527" s="60"/>
      <c r="BE527" s="59"/>
      <c r="BF527" s="60"/>
      <c r="BG527" s="60"/>
      <c r="BH527" s="69"/>
      <c r="BI527" s="64"/>
      <c r="BJ527" s="64"/>
      <c r="BK527" s="64"/>
      <c r="BL527" s="69"/>
      <c r="BM527" s="64"/>
      <c r="BN527" s="64"/>
      <c r="BO527" s="64"/>
      <c r="BP527" s="64"/>
      <c r="BQ527" s="60">
        <v>5031.92</v>
      </c>
      <c r="BR527" s="64"/>
      <c r="BS527" s="69"/>
      <c r="BT527" s="64"/>
      <c r="BU527" s="70"/>
      <c r="BV527" s="66"/>
      <c r="BW527" s="64"/>
      <c r="BX527" s="66"/>
      <c r="BY527" s="66"/>
      <c r="BZ527" s="64"/>
      <c r="CA527" s="64"/>
      <c r="CB527" s="60"/>
      <c r="CC527" s="60"/>
      <c r="CD527" s="64"/>
      <c r="CE527" s="64"/>
      <c r="CF527" s="69"/>
      <c r="CG527" s="64"/>
    </row>
    <row r="528" spans="1:85" ht="46.5" outlineLevel="1" x14ac:dyDescent="0.35">
      <c r="A528" s="84" t="s">
        <v>830</v>
      </c>
      <c r="B528" s="88" t="s">
        <v>878</v>
      </c>
      <c r="C528" s="55" t="s">
        <v>71</v>
      </c>
      <c r="D528" s="77" t="s">
        <v>879</v>
      </c>
      <c r="E528" s="57" t="s">
        <v>65</v>
      </c>
      <c r="F528" s="86">
        <f t="shared" si="119"/>
        <v>1536.7919999999999</v>
      </c>
      <c r="G528" s="59">
        <f t="shared" si="117"/>
        <v>973.03838999999994</v>
      </c>
      <c r="H528" s="60">
        <f t="shared" si="118"/>
        <v>563.75360999999998</v>
      </c>
      <c r="I528" s="61"/>
      <c r="J528" s="60"/>
      <c r="K528" s="69">
        <v>273.52429999999998</v>
      </c>
      <c r="L528" s="64">
        <v>111.7212</v>
      </c>
      <c r="M528" s="63"/>
      <c r="N528" s="64"/>
      <c r="O528" s="69"/>
      <c r="P528" s="64"/>
      <c r="Q528" s="59"/>
      <c r="R528" s="60"/>
      <c r="S528" s="64">
        <v>444.9665</v>
      </c>
      <c r="T528" s="59">
        <v>699.51409000000001</v>
      </c>
      <c r="U528" s="60">
        <v>7.0659099999999997</v>
      </c>
      <c r="V528" s="59"/>
      <c r="W528" s="60"/>
      <c r="X528" s="59"/>
      <c r="Y528" s="60"/>
      <c r="Z528" s="69"/>
      <c r="AA528" s="66"/>
      <c r="AB528" s="63"/>
      <c r="AC528" s="64"/>
      <c r="AD528" s="69"/>
      <c r="AE528" s="64"/>
      <c r="AF528" s="69"/>
      <c r="AG528" s="64"/>
      <c r="AH528" s="59"/>
      <c r="AI528" s="60"/>
      <c r="AJ528" s="64"/>
      <c r="AK528" s="64"/>
      <c r="AL528" s="59"/>
      <c r="AM528" s="60"/>
      <c r="AN528" s="59"/>
      <c r="AO528" s="60"/>
      <c r="AP528" s="59"/>
      <c r="AQ528" s="60"/>
      <c r="AR528" s="69"/>
      <c r="AS528" s="64"/>
      <c r="AT528" s="60"/>
      <c r="AU528" s="64"/>
      <c r="AV528" s="64"/>
      <c r="AW528" s="64"/>
      <c r="AX528" s="64"/>
      <c r="AY528" s="64"/>
      <c r="AZ528" s="64"/>
      <c r="BA528" s="64"/>
      <c r="BB528" s="64"/>
      <c r="BC528" s="69"/>
      <c r="BD528" s="60"/>
      <c r="BE528" s="59"/>
      <c r="BF528" s="60"/>
      <c r="BG528" s="60"/>
      <c r="BH528" s="69"/>
      <c r="BI528" s="64"/>
      <c r="BJ528" s="64"/>
      <c r="BK528" s="64"/>
      <c r="BL528" s="69"/>
      <c r="BM528" s="64"/>
      <c r="BN528" s="64"/>
      <c r="BO528" s="64"/>
      <c r="BP528" s="64"/>
      <c r="BQ528" s="64"/>
      <c r="BR528" s="64"/>
      <c r="BS528" s="69"/>
      <c r="BT528" s="64"/>
      <c r="BU528" s="70"/>
      <c r="BV528" s="66"/>
      <c r="BW528" s="64"/>
      <c r="BX528" s="66"/>
      <c r="BY528" s="66"/>
      <c r="BZ528" s="64"/>
      <c r="CA528" s="64"/>
      <c r="CB528" s="60"/>
      <c r="CC528" s="60"/>
      <c r="CD528" s="64"/>
      <c r="CE528" s="64"/>
      <c r="CF528" s="69"/>
      <c r="CG528" s="64"/>
    </row>
    <row r="529" spans="1:85" ht="46.5" outlineLevel="1" x14ac:dyDescent="0.35">
      <c r="A529" s="94" t="s">
        <v>865</v>
      </c>
      <c r="B529" s="88" t="s">
        <v>880</v>
      </c>
      <c r="C529" s="55" t="s">
        <v>71</v>
      </c>
      <c r="D529" s="77">
        <v>242903892412</v>
      </c>
      <c r="E529" s="57" t="s">
        <v>65</v>
      </c>
      <c r="F529" s="86">
        <f t="shared" si="119"/>
        <v>2634.9535999999998</v>
      </c>
      <c r="G529" s="59">
        <f t="shared" si="117"/>
        <v>702.23747000000003</v>
      </c>
      <c r="H529" s="60">
        <f t="shared" si="118"/>
        <v>1932.71613</v>
      </c>
      <c r="I529" s="61">
        <v>111.97552</v>
      </c>
      <c r="J529" s="60">
        <v>45.73648</v>
      </c>
      <c r="K529" s="69">
        <v>178.27349000000001</v>
      </c>
      <c r="L529" s="64">
        <v>72.815929999999994</v>
      </c>
      <c r="M529" s="63"/>
      <c r="N529" s="64"/>
      <c r="O529" s="69"/>
      <c r="P529" s="64"/>
      <c r="Q529" s="59"/>
      <c r="R529" s="60"/>
      <c r="S529" s="64">
        <v>290.01346000000001</v>
      </c>
      <c r="T529" s="59">
        <v>210.64425</v>
      </c>
      <c r="U529" s="60">
        <v>2.1277499999999998</v>
      </c>
      <c r="V529" s="59">
        <v>201.34421</v>
      </c>
      <c r="W529" s="60">
        <v>2.0337900000000002</v>
      </c>
      <c r="X529" s="59"/>
      <c r="Y529" s="60"/>
      <c r="Z529" s="69"/>
      <c r="AA529" s="66"/>
      <c r="AB529" s="63"/>
      <c r="AC529" s="64"/>
      <c r="AD529" s="69"/>
      <c r="AE529" s="64"/>
      <c r="AF529" s="69"/>
      <c r="AG529" s="64"/>
      <c r="AH529" s="59"/>
      <c r="AI529" s="60"/>
      <c r="AJ529" s="64"/>
      <c r="AK529" s="64"/>
      <c r="AL529" s="59"/>
      <c r="AM529" s="60"/>
      <c r="AN529" s="59"/>
      <c r="AO529" s="60"/>
      <c r="AP529" s="59"/>
      <c r="AQ529" s="60"/>
      <c r="AR529" s="69"/>
      <c r="AS529" s="64"/>
      <c r="AT529" s="60"/>
      <c r="AU529" s="64"/>
      <c r="AV529" s="64"/>
      <c r="AW529" s="64"/>
      <c r="AX529" s="64"/>
      <c r="AY529" s="64"/>
      <c r="AZ529" s="64"/>
      <c r="BA529" s="64"/>
      <c r="BB529" s="64"/>
      <c r="BC529" s="69"/>
      <c r="BD529" s="60"/>
      <c r="BE529" s="59"/>
      <c r="BF529" s="60"/>
      <c r="BG529" s="60"/>
      <c r="BH529" s="69"/>
      <c r="BI529" s="64"/>
      <c r="BJ529" s="64"/>
      <c r="BK529" s="64"/>
      <c r="BL529" s="69"/>
      <c r="BM529" s="64"/>
      <c r="BN529" s="64"/>
      <c r="BO529" s="64">
        <v>81.885000000000005</v>
      </c>
      <c r="BP529" s="64"/>
      <c r="BQ529" s="60">
        <v>1438.1037200000001</v>
      </c>
      <c r="BR529" s="64"/>
      <c r="BS529" s="69"/>
      <c r="BT529" s="64"/>
      <c r="BU529" s="70"/>
      <c r="BV529" s="66"/>
      <c r="BW529" s="64"/>
      <c r="BX529" s="66"/>
      <c r="BY529" s="66"/>
      <c r="BZ529" s="64"/>
      <c r="CA529" s="64"/>
      <c r="CB529" s="60"/>
      <c r="CC529" s="60"/>
      <c r="CD529" s="64"/>
      <c r="CE529" s="64"/>
      <c r="CF529" s="69"/>
      <c r="CG529" s="64"/>
    </row>
    <row r="530" spans="1:85" ht="46.5" outlineLevel="1" x14ac:dyDescent="0.35">
      <c r="A530" s="84" t="s">
        <v>830</v>
      </c>
      <c r="B530" s="88" t="s">
        <v>881</v>
      </c>
      <c r="C530" s="55" t="s">
        <v>71</v>
      </c>
      <c r="D530" s="77">
        <v>242901111198</v>
      </c>
      <c r="E530" s="57" t="s">
        <v>65</v>
      </c>
      <c r="F530" s="86">
        <f t="shared" si="119"/>
        <v>542.62951999999996</v>
      </c>
      <c r="G530" s="59">
        <f t="shared" si="117"/>
        <v>0</v>
      </c>
      <c r="H530" s="60">
        <f t="shared" si="118"/>
        <v>542.62951999999996</v>
      </c>
      <c r="I530" s="61"/>
      <c r="J530" s="60"/>
      <c r="K530" s="69"/>
      <c r="L530" s="64"/>
      <c r="M530" s="63"/>
      <c r="N530" s="64"/>
      <c r="O530" s="69"/>
      <c r="P530" s="64"/>
      <c r="Q530" s="59"/>
      <c r="R530" s="60"/>
      <c r="S530" s="64"/>
      <c r="T530" s="59"/>
      <c r="U530" s="60"/>
      <c r="V530" s="59"/>
      <c r="W530" s="60"/>
      <c r="X530" s="59"/>
      <c r="Y530" s="60"/>
      <c r="Z530" s="69"/>
      <c r="AA530" s="66"/>
      <c r="AB530" s="63"/>
      <c r="AC530" s="64"/>
      <c r="AD530" s="69"/>
      <c r="AE530" s="64"/>
      <c r="AF530" s="69"/>
      <c r="AG530" s="64"/>
      <c r="AH530" s="59"/>
      <c r="AI530" s="60"/>
      <c r="AJ530" s="64">
        <v>542.62951999999996</v>
      </c>
      <c r="AK530" s="64"/>
      <c r="AL530" s="59"/>
      <c r="AM530" s="60"/>
      <c r="AN530" s="59"/>
      <c r="AO530" s="60"/>
      <c r="AP530" s="59"/>
      <c r="AQ530" s="60"/>
      <c r="AR530" s="69"/>
      <c r="AS530" s="64"/>
      <c r="AT530" s="60"/>
      <c r="AU530" s="64"/>
      <c r="AV530" s="64"/>
      <c r="AW530" s="64"/>
      <c r="AX530" s="64"/>
      <c r="AY530" s="64"/>
      <c r="AZ530" s="64"/>
      <c r="BA530" s="64"/>
      <c r="BB530" s="64"/>
      <c r="BC530" s="69"/>
      <c r="BD530" s="60"/>
      <c r="BE530" s="59"/>
      <c r="BF530" s="60"/>
      <c r="BG530" s="60"/>
      <c r="BH530" s="69"/>
      <c r="BI530" s="64"/>
      <c r="BJ530" s="64"/>
      <c r="BK530" s="64"/>
      <c r="BL530" s="69"/>
      <c r="BM530" s="64"/>
      <c r="BN530" s="64"/>
      <c r="BO530" s="64"/>
      <c r="BP530" s="64"/>
      <c r="BQ530" s="64"/>
      <c r="BR530" s="64"/>
      <c r="BS530" s="69"/>
      <c r="BT530" s="64"/>
      <c r="BU530" s="70"/>
      <c r="BV530" s="66"/>
      <c r="BW530" s="64"/>
      <c r="BX530" s="66"/>
      <c r="BY530" s="66"/>
      <c r="BZ530" s="64"/>
      <c r="CA530" s="64"/>
      <c r="CB530" s="60"/>
      <c r="CC530" s="60"/>
      <c r="CD530" s="64"/>
      <c r="CE530" s="64"/>
      <c r="CF530" s="69"/>
      <c r="CG530" s="64"/>
    </row>
    <row r="531" spans="1:85" ht="46.5" outlineLevel="1" x14ac:dyDescent="0.35">
      <c r="A531" s="84" t="s">
        <v>830</v>
      </c>
      <c r="B531" s="88" t="s">
        <v>882</v>
      </c>
      <c r="C531" s="55" t="s">
        <v>71</v>
      </c>
      <c r="D531" s="77">
        <v>242903688128</v>
      </c>
      <c r="E531" s="57" t="s">
        <v>65</v>
      </c>
      <c r="F531" s="86">
        <f t="shared" si="119"/>
        <v>9567.4709899999998</v>
      </c>
      <c r="G531" s="59">
        <f t="shared" si="117"/>
        <v>1646.9727999999998</v>
      </c>
      <c r="H531" s="60">
        <f t="shared" si="118"/>
        <v>7920.4981899999993</v>
      </c>
      <c r="I531" s="61">
        <v>42.984290000000001</v>
      </c>
      <c r="J531" s="60">
        <v>17.55696</v>
      </c>
      <c r="K531" s="69">
        <v>306.02542999999997</v>
      </c>
      <c r="L531" s="64">
        <v>124.99630000000001</v>
      </c>
      <c r="M531" s="63"/>
      <c r="N531" s="64"/>
      <c r="O531" s="69"/>
      <c r="P531" s="64"/>
      <c r="Q531" s="59"/>
      <c r="R531" s="60"/>
      <c r="S531" s="64">
        <v>497.83899000000002</v>
      </c>
      <c r="T531" s="59">
        <v>1020.20673</v>
      </c>
      <c r="U531" s="60">
        <v>10.30527</v>
      </c>
      <c r="V531" s="59">
        <v>113.98464</v>
      </c>
      <c r="W531" s="60">
        <v>1.1513599999999999</v>
      </c>
      <c r="X531" s="59">
        <v>163.77171000000001</v>
      </c>
      <c r="Y531" s="60">
        <v>8.6195599999999999</v>
      </c>
      <c r="Z531" s="69"/>
      <c r="AA531" s="66"/>
      <c r="AB531" s="63"/>
      <c r="AC531" s="64"/>
      <c r="AD531" s="69"/>
      <c r="AE531" s="64"/>
      <c r="AF531" s="69"/>
      <c r="AG531" s="64"/>
      <c r="AH531" s="59"/>
      <c r="AI531" s="60"/>
      <c r="AJ531" s="64"/>
      <c r="AK531" s="64"/>
      <c r="AL531" s="59"/>
      <c r="AM531" s="60"/>
      <c r="AN531" s="59"/>
      <c r="AO531" s="60"/>
      <c r="AP531" s="59"/>
      <c r="AQ531" s="60"/>
      <c r="AR531" s="69"/>
      <c r="AS531" s="64"/>
      <c r="AT531" s="60"/>
      <c r="AU531" s="64"/>
      <c r="AV531" s="64"/>
      <c r="AW531" s="64"/>
      <c r="AX531" s="64"/>
      <c r="AY531" s="64"/>
      <c r="AZ531" s="64"/>
      <c r="BA531" s="64"/>
      <c r="BB531" s="64"/>
      <c r="BC531" s="69"/>
      <c r="BD531" s="60"/>
      <c r="BE531" s="59"/>
      <c r="BF531" s="60"/>
      <c r="BG531" s="60"/>
      <c r="BH531" s="69"/>
      <c r="BI531" s="64"/>
      <c r="BJ531" s="64"/>
      <c r="BK531" s="64"/>
      <c r="BL531" s="69"/>
      <c r="BM531" s="64"/>
      <c r="BN531" s="64"/>
      <c r="BO531" s="64"/>
      <c r="BP531" s="64"/>
      <c r="BQ531" s="60">
        <v>7260.0297499999997</v>
      </c>
      <c r="BR531" s="64"/>
      <c r="BS531" s="69"/>
      <c r="BT531" s="64"/>
      <c r="BU531" s="70"/>
      <c r="BV531" s="66"/>
      <c r="BW531" s="64"/>
      <c r="BX531" s="66"/>
      <c r="BY531" s="66"/>
      <c r="BZ531" s="64"/>
      <c r="CA531" s="64"/>
      <c r="CB531" s="60"/>
      <c r="CC531" s="60"/>
      <c r="CD531" s="64"/>
      <c r="CE531" s="64"/>
      <c r="CF531" s="69"/>
      <c r="CG531" s="64"/>
    </row>
    <row r="532" spans="1:85" ht="46.5" outlineLevel="1" x14ac:dyDescent="0.35">
      <c r="A532" s="84" t="s">
        <v>830</v>
      </c>
      <c r="B532" s="88" t="s">
        <v>883</v>
      </c>
      <c r="C532" s="55" t="s">
        <v>71</v>
      </c>
      <c r="D532" s="77" t="s">
        <v>884</v>
      </c>
      <c r="E532" s="57" t="s">
        <v>65</v>
      </c>
      <c r="F532" s="86">
        <f t="shared" si="119"/>
        <v>5477.0726000000004</v>
      </c>
      <c r="G532" s="59">
        <f t="shared" si="117"/>
        <v>387.76092999999997</v>
      </c>
      <c r="H532" s="60">
        <f t="shared" si="118"/>
        <v>5089.31167</v>
      </c>
      <c r="I532" s="61"/>
      <c r="J532" s="60"/>
      <c r="K532" s="69">
        <v>387.76092999999997</v>
      </c>
      <c r="L532" s="64">
        <v>158.38122000000001</v>
      </c>
      <c r="M532" s="63"/>
      <c r="N532" s="64"/>
      <c r="O532" s="69"/>
      <c r="P532" s="64"/>
      <c r="Q532" s="59"/>
      <c r="R532" s="60"/>
      <c r="S532" s="64">
        <v>630.80544999999995</v>
      </c>
      <c r="T532" s="59"/>
      <c r="U532" s="60"/>
      <c r="V532" s="59"/>
      <c r="W532" s="60"/>
      <c r="X532" s="59"/>
      <c r="Y532" s="60"/>
      <c r="Z532" s="69"/>
      <c r="AA532" s="66"/>
      <c r="AB532" s="63"/>
      <c r="AC532" s="64"/>
      <c r="AD532" s="69"/>
      <c r="AE532" s="64"/>
      <c r="AF532" s="69"/>
      <c r="AG532" s="64"/>
      <c r="AH532" s="59"/>
      <c r="AI532" s="60"/>
      <c r="AJ532" s="64"/>
      <c r="AK532" s="64"/>
      <c r="AL532" s="59"/>
      <c r="AM532" s="60"/>
      <c r="AN532" s="59"/>
      <c r="AO532" s="60"/>
      <c r="AP532" s="59"/>
      <c r="AQ532" s="60"/>
      <c r="AR532" s="69"/>
      <c r="AS532" s="64"/>
      <c r="AT532" s="60"/>
      <c r="AU532" s="64"/>
      <c r="AV532" s="64"/>
      <c r="AW532" s="64"/>
      <c r="AX532" s="64"/>
      <c r="AY532" s="64"/>
      <c r="AZ532" s="64"/>
      <c r="BA532" s="64"/>
      <c r="BB532" s="64"/>
      <c r="BC532" s="69"/>
      <c r="BD532" s="60"/>
      <c r="BE532" s="59"/>
      <c r="BF532" s="60"/>
      <c r="BG532" s="60"/>
      <c r="BH532" s="69"/>
      <c r="BI532" s="64"/>
      <c r="BJ532" s="64"/>
      <c r="BK532" s="64"/>
      <c r="BL532" s="69"/>
      <c r="BM532" s="64"/>
      <c r="BN532" s="64"/>
      <c r="BO532" s="64"/>
      <c r="BP532" s="64"/>
      <c r="BQ532" s="60">
        <v>4300.125</v>
      </c>
      <c r="BR532" s="64"/>
      <c r="BS532" s="69"/>
      <c r="BT532" s="64"/>
      <c r="BU532" s="70"/>
      <c r="BV532" s="66"/>
      <c r="BW532" s="64"/>
      <c r="BX532" s="66"/>
      <c r="BY532" s="66"/>
      <c r="BZ532" s="64"/>
      <c r="CA532" s="64"/>
      <c r="CB532" s="60"/>
      <c r="CC532" s="60"/>
      <c r="CD532" s="64"/>
      <c r="CE532" s="64"/>
      <c r="CF532" s="69"/>
      <c r="CG532" s="64"/>
    </row>
    <row r="533" spans="1:85" ht="46.5" outlineLevel="1" x14ac:dyDescent="0.35">
      <c r="A533" s="84" t="s">
        <v>830</v>
      </c>
      <c r="B533" s="88" t="s">
        <v>885</v>
      </c>
      <c r="C533" s="55" t="s">
        <v>71</v>
      </c>
      <c r="D533" s="77" t="s">
        <v>886</v>
      </c>
      <c r="E533" s="57" t="s">
        <v>65</v>
      </c>
      <c r="F533" s="86">
        <f t="shared" si="119"/>
        <v>6037.2285800000009</v>
      </c>
      <c r="G533" s="59">
        <f t="shared" si="117"/>
        <v>559.55513999999994</v>
      </c>
      <c r="H533" s="60">
        <f t="shared" si="118"/>
        <v>5477.6734400000005</v>
      </c>
      <c r="I533" s="61">
        <v>27.993880000000001</v>
      </c>
      <c r="J533" s="60">
        <v>11.43412</v>
      </c>
      <c r="K533" s="69">
        <v>225.25531000000001</v>
      </c>
      <c r="L533" s="64">
        <v>92.005690000000001</v>
      </c>
      <c r="M533" s="63"/>
      <c r="N533" s="64"/>
      <c r="O533" s="69"/>
      <c r="P533" s="64"/>
      <c r="Q533" s="59"/>
      <c r="R533" s="60"/>
      <c r="S533" s="64">
        <v>366.44299999999998</v>
      </c>
      <c r="T533" s="59">
        <v>306.30595</v>
      </c>
      <c r="U533" s="60">
        <v>3.0940500000000002</v>
      </c>
      <c r="V533" s="59"/>
      <c r="W533" s="60"/>
      <c r="X533" s="59"/>
      <c r="Y533" s="60"/>
      <c r="Z533" s="69"/>
      <c r="AA533" s="66"/>
      <c r="AB533" s="63"/>
      <c r="AC533" s="64"/>
      <c r="AD533" s="69"/>
      <c r="AE533" s="64"/>
      <c r="AF533" s="69"/>
      <c r="AG533" s="64"/>
      <c r="AH533" s="59"/>
      <c r="AI533" s="60"/>
      <c r="AJ533" s="64"/>
      <c r="AK533" s="64"/>
      <c r="AL533" s="59"/>
      <c r="AM533" s="60"/>
      <c r="AN533" s="59"/>
      <c r="AO533" s="60"/>
      <c r="AP533" s="59"/>
      <c r="AQ533" s="60"/>
      <c r="AR533" s="69"/>
      <c r="AS533" s="64"/>
      <c r="AT533" s="60"/>
      <c r="AU533" s="64"/>
      <c r="AV533" s="64"/>
      <c r="AW533" s="64"/>
      <c r="AX533" s="64"/>
      <c r="AY533" s="64"/>
      <c r="AZ533" s="64"/>
      <c r="BA533" s="64"/>
      <c r="BB533" s="64"/>
      <c r="BC533" s="69"/>
      <c r="BD533" s="60"/>
      <c r="BE533" s="59"/>
      <c r="BF533" s="60"/>
      <c r="BG533" s="60"/>
      <c r="BH533" s="69"/>
      <c r="BI533" s="64"/>
      <c r="BJ533" s="64"/>
      <c r="BK533" s="64">
        <v>17.886579999999999</v>
      </c>
      <c r="BL533" s="69"/>
      <c r="BM533" s="64"/>
      <c r="BN533" s="64"/>
      <c r="BO533" s="64"/>
      <c r="BP533" s="64"/>
      <c r="BQ533" s="60">
        <v>4986.8100000000004</v>
      </c>
      <c r="BR533" s="64"/>
      <c r="BS533" s="69"/>
      <c r="BT533" s="64"/>
      <c r="BU533" s="70"/>
      <c r="BV533" s="66"/>
      <c r="BW533" s="64"/>
      <c r="BX533" s="66"/>
      <c r="BY533" s="66"/>
      <c r="BZ533" s="64"/>
      <c r="CA533" s="64"/>
      <c r="CB533" s="60"/>
      <c r="CC533" s="60"/>
      <c r="CD533" s="64"/>
      <c r="CE533" s="64"/>
      <c r="CF533" s="69"/>
      <c r="CG533" s="64"/>
    </row>
    <row r="534" spans="1:85" ht="46.5" outlineLevel="1" x14ac:dyDescent="0.35">
      <c r="A534" s="84" t="s">
        <v>830</v>
      </c>
      <c r="B534" s="88" t="s">
        <v>887</v>
      </c>
      <c r="C534" s="55" t="s">
        <v>71</v>
      </c>
      <c r="D534" s="77" t="s">
        <v>888</v>
      </c>
      <c r="E534" s="57" t="s">
        <v>65</v>
      </c>
      <c r="F534" s="86">
        <f t="shared" si="119"/>
        <v>1295.7662799999998</v>
      </c>
      <c r="G534" s="59">
        <f t="shared" si="117"/>
        <v>352.25933999999995</v>
      </c>
      <c r="H534" s="60">
        <f t="shared" si="118"/>
        <v>943.50693999999999</v>
      </c>
      <c r="I534" s="61">
        <v>39.191429999999997</v>
      </c>
      <c r="J534" s="60">
        <v>16.007770000000001</v>
      </c>
      <c r="K534" s="69">
        <v>90.102119999999999</v>
      </c>
      <c r="L534" s="64">
        <v>36.802280000000003</v>
      </c>
      <c r="M534" s="63"/>
      <c r="N534" s="64"/>
      <c r="O534" s="69"/>
      <c r="P534" s="64"/>
      <c r="Q534" s="59"/>
      <c r="R534" s="60"/>
      <c r="S534" s="64">
        <v>137.15132</v>
      </c>
      <c r="T534" s="59">
        <v>222.96579</v>
      </c>
      <c r="U534" s="60">
        <v>2.2522099999999998</v>
      </c>
      <c r="V534" s="59"/>
      <c r="W534" s="60"/>
      <c r="X534" s="59"/>
      <c r="Y534" s="60"/>
      <c r="Z534" s="69"/>
      <c r="AA534" s="66"/>
      <c r="AB534" s="63"/>
      <c r="AC534" s="64"/>
      <c r="AD534" s="69"/>
      <c r="AE534" s="64"/>
      <c r="AF534" s="69"/>
      <c r="AG534" s="64"/>
      <c r="AH534" s="59"/>
      <c r="AI534" s="60"/>
      <c r="AJ534" s="64"/>
      <c r="AK534" s="64"/>
      <c r="AL534" s="59"/>
      <c r="AM534" s="60"/>
      <c r="AN534" s="59"/>
      <c r="AO534" s="60"/>
      <c r="AP534" s="59"/>
      <c r="AQ534" s="60"/>
      <c r="AR534" s="69"/>
      <c r="AS534" s="64"/>
      <c r="AT534" s="60"/>
      <c r="AU534" s="64"/>
      <c r="AV534" s="64"/>
      <c r="AW534" s="64"/>
      <c r="AX534" s="64"/>
      <c r="AY534" s="64"/>
      <c r="AZ534" s="64"/>
      <c r="BA534" s="64"/>
      <c r="BB534" s="64"/>
      <c r="BC534" s="69"/>
      <c r="BD534" s="60"/>
      <c r="BE534" s="59"/>
      <c r="BF534" s="60"/>
      <c r="BG534" s="60"/>
      <c r="BH534" s="69"/>
      <c r="BI534" s="64"/>
      <c r="BJ534" s="64"/>
      <c r="BK534" s="64"/>
      <c r="BL534" s="69"/>
      <c r="BM534" s="64"/>
      <c r="BN534" s="64"/>
      <c r="BO534" s="64"/>
      <c r="BP534" s="64"/>
      <c r="BQ534" s="60">
        <v>751.29336000000001</v>
      </c>
      <c r="BR534" s="64"/>
      <c r="BS534" s="69"/>
      <c r="BT534" s="64"/>
      <c r="BU534" s="70"/>
      <c r="BV534" s="66"/>
      <c r="BW534" s="64"/>
      <c r="BX534" s="66"/>
      <c r="BY534" s="66"/>
      <c r="BZ534" s="64"/>
      <c r="CA534" s="64"/>
      <c r="CB534" s="60"/>
      <c r="CC534" s="60"/>
      <c r="CD534" s="64"/>
      <c r="CE534" s="64"/>
      <c r="CF534" s="69"/>
      <c r="CG534" s="64"/>
    </row>
    <row r="535" spans="1:85" ht="46.5" outlineLevel="1" x14ac:dyDescent="0.35">
      <c r="A535" s="84" t="s">
        <v>830</v>
      </c>
      <c r="B535" s="88" t="s">
        <v>890</v>
      </c>
      <c r="C535" s="55" t="s">
        <v>71</v>
      </c>
      <c r="D535" s="77" t="s">
        <v>891</v>
      </c>
      <c r="E535" s="57" t="s">
        <v>65</v>
      </c>
      <c r="F535" s="86">
        <f t="shared" si="119"/>
        <v>1353.2964200000001</v>
      </c>
      <c r="G535" s="59">
        <f t="shared" si="117"/>
        <v>267.34138999999999</v>
      </c>
      <c r="H535" s="60">
        <f t="shared" si="118"/>
        <v>1085.9550300000001</v>
      </c>
      <c r="I535" s="61"/>
      <c r="J535" s="60"/>
      <c r="K535" s="69">
        <v>109.08793</v>
      </c>
      <c r="L535" s="64">
        <v>44.557040000000001</v>
      </c>
      <c r="M535" s="63"/>
      <c r="N535" s="64"/>
      <c r="O535" s="69"/>
      <c r="P535" s="64"/>
      <c r="Q535" s="59"/>
      <c r="R535" s="60"/>
      <c r="S535" s="64">
        <v>177.46311</v>
      </c>
      <c r="T535" s="59">
        <v>158.25345999999999</v>
      </c>
      <c r="U535" s="60">
        <v>1.5985400000000001</v>
      </c>
      <c r="V535" s="59"/>
      <c r="W535" s="60"/>
      <c r="X535" s="59"/>
      <c r="Y535" s="60"/>
      <c r="Z535" s="69"/>
      <c r="AA535" s="66"/>
      <c r="AB535" s="63"/>
      <c r="AC535" s="64"/>
      <c r="AD535" s="69"/>
      <c r="AE535" s="64"/>
      <c r="AF535" s="69"/>
      <c r="AG535" s="64"/>
      <c r="AH535" s="59"/>
      <c r="AI535" s="60"/>
      <c r="AJ535" s="64"/>
      <c r="AK535" s="64"/>
      <c r="AL535" s="59"/>
      <c r="AM535" s="60"/>
      <c r="AN535" s="59"/>
      <c r="AO535" s="60"/>
      <c r="AP535" s="59"/>
      <c r="AQ535" s="60"/>
      <c r="AR535" s="69"/>
      <c r="AS535" s="64"/>
      <c r="AT535" s="60"/>
      <c r="AU535" s="64"/>
      <c r="AV535" s="64"/>
      <c r="AW535" s="64"/>
      <c r="AX535" s="64"/>
      <c r="AY535" s="64"/>
      <c r="AZ535" s="64"/>
      <c r="BA535" s="64"/>
      <c r="BB535" s="64"/>
      <c r="BC535" s="69"/>
      <c r="BD535" s="60"/>
      <c r="BE535" s="59"/>
      <c r="BF535" s="60"/>
      <c r="BG535" s="60"/>
      <c r="BH535" s="69"/>
      <c r="BI535" s="64"/>
      <c r="BJ535" s="64"/>
      <c r="BK535" s="64"/>
      <c r="BL535" s="69"/>
      <c r="BM535" s="64"/>
      <c r="BN535" s="64"/>
      <c r="BO535" s="64"/>
      <c r="BP535" s="64"/>
      <c r="BQ535" s="60">
        <v>862.33633999999995</v>
      </c>
      <c r="BR535" s="64"/>
      <c r="BS535" s="69"/>
      <c r="BT535" s="64"/>
      <c r="BU535" s="70"/>
      <c r="BV535" s="66"/>
      <c r="BW535" s="64"/>
      <c r="BX535" s="66"/>
      <c r="BY535" s="66"/>
      <c r="BZ535" s="64"/>
      <c r="CA535" s="64"/>
      <c r="CB535" s="60"/>
      <c r="CC535" s="60"/>
      <c r="CD535" s="64"/>
      <c r="CE535" s="64"/>
      <c r="CF535" s="69"/>
      <c r="CG535" s="64"/>
    </row>
    <row r="536" spans="1:85" ht="46.5" outlineLevel="1" x14ac:dyDescent="0.35">
      <c r="A536" s="84" t="s">
        <v>830</v>
      </c>
      <c r="B536" s="88" t="s">
        <v>892</v>
      </c>
      <c r="C536" s="55" t="s">
        <v>71</v>
      </c>
      <c r="D536" s="77">
        <v>246527605726</v>
      </c>
      <c r="E536" s="57" t="s">
        <v>65</v>
      </c>
      <c r="F536" s="86">
        <f t="shared" si="119"/>
        <v>175</v>
      </c>
      <c r="G536" s="59">
        <f t="shared" si="117"/>
        <v>0</v>
      </c>
      <c r="H536" s="60">
        <f t="shared" si="118"/>
        <v>175</v>
      </c>
      <c r="I536" s="61"/>
      <c r="J536" s="60"/>
      <c r="K536" s="69"/>
      <c r="L536" s="64"/>
      <c r="M536" s="63"/>
      <c r="N536" s="64"/>
      <c r="O536" s="69"/>
      <c r="P536" s="64"/>
      <c r="Q536" s="59"/>
      <c r="R536" s="60"/>
      <c r="S536" s="64"/>
      <c r="T536" s="59"/>
      <c r="U536" s="60"/>
      <c r="V536" s="59"/>
      <c r="W536" s="60"/>
      <c r="X536" s="59"/>
      <c r="Y536" s="60"/>
      <c r="Z536" s="69"/>
      <c r="AA536" s="66"/>
      <c r="AB536" s="63"/>
      <c r="AC536" s="64"/>
      <c r="AD536" s="69"/>
      <c r="AE536" s="64"/>
      <c r="AF536" s="69"/>
      <c r="AG536" s="64"/>
      <c r="AH536" s="59"/>
      <c r="AI536" s="60"/>
      <c r="AJ536" s="64">
        <v>175</v>
      </c>
      <c r="AK536" s="64"/>
      <c r="AL536" s="59"/>
      <c r="AM536" s="60"/>
      <c r="AN536" s="59"/>
      <c r="AO536" s="60"/>
      <c r="AP536" s="59"/>
      <c r="AQ536" s="60"/>
      <c r="AR536" s="69"/>
      <c r="AS536" s="64"/>
      <c r="AT536" s="60"/>
      <c r="AU536" s="64"/>
      <c r="AV536" s="64"/>
      <c r="AW536" s="64"/>
      <c r="AX536" s="64"/>
      <c r="AY536" s="64"/>
      <c r="AZ536" s="64"/>
      <c r="BA536" s="64"/>
      <c r="BB536" s="64"/>
      <c r="BC536" s="69"/>
      <c r="BD536" s="60"/>
      <c r="BE536" s="59"/>
      <c r="BF536" s="60"/>
      <c r="BG536" s="60"/>
      <c r="BH536" s="69"/>
      <c r="BI536" s="64"/>
      <c r="BJ536" s="64"/>
      <c r="BK536" s="64"/>
      <c r="BL536" s="69"/>
      <c r="BM536" s="64"/>
      <c r="BN536" s="64"/>
      <c r="BO536" s="64"/>
      <c r="BP536" s="64"/>
      <c r="BQ536" s="64"/>
      <c r="BR536" s="64"/>
      <c r="BS536" s="69"/>
      <c r="BT536" s="64"/>
      <c r="BU536" s="70"/>
      <c r="BV536" s="66"/>
      <c r="BW536" s="64"/>
      <c r="BX536" s="66"/>
      <c r="BY536" s="66"/>
      <c r="BZ536" s="64"/>
      <c r="CA536" s="64"/>
      <c r="CB536" s="60"/>
      <c r="CC536" s="60"/>
      <c r="CD536" s="64"/>
      <c r="CE536" s="64"/>
      <c r="CF536" s="69"/>
      <c r="CG536" s="64"/>
    </row>
    <row r="537" spans="1:85" ht="46.5" outlineLevel="1" x14ac:dyDescent="0.35">
      <c r="A537" s="84" t="s">
        <v>830</v>
      </c>
      <c r="B537" s="88" t="s">
        <v>893</v>
      </c>
      <c r="C537" s="55" t="s">
        <v>71</v>
      </c>
      <c r="D537" s="55" t="s">
        <v>894</v>
      </c>
      <c r="E537" s="57" t="s">
        <v>65</v>
      </c>
      <c r="F537" s="86">
        <f t="shared" si="119"/>
        <v>530</v>
      </c>
      <c r="G537" s="59">
        <f t="shared" si="117"/>
        <v>0</v>
      </c>
      <c r="H537" s="60">
        <f t="shared" si="118"/>
        <v>530</v>
      </c>
      <c r="I537" s="61"/>
      <c r="J537" s="60"/>
      <c r="K537" s="69"/>
      <c r="L537" s="64"/>
      <c r="M537" s="63"/>
      <c r="N537" s="64"/>
      <c r="O537" s="69"/>
      <c r="P537" s="64"/>
      <c r="Q537" s="59"/>
      <c r="R537" s="60"/>
      <c r="S537" s="64"/>
      <c r="T537" s="59"/>
      <c r="U537" s="60"/>
      <c r="V537" s="59"/>
      <c r="W537" s="60"/>
      <c r="X537" s="59"/>
      <c r="Y537" s="60"/>
      <c r="Z537" s="69"/>
      <c r="AA537" s="66"/>
      <c r="AB537" s="63"/>
      <c r="AC537" s="64"/>
      <c r="AD537" s="69"/>
      <c r="AE537" s="64"/>
      <c r="AF537" s="69"/>
      <c r="AG537" s="64"/>
      <c r="AH537" s="59"/>
      <c r="AI537" s="60"/>
      <c r="AJ537" s="64">
        <v>530</v>
      </c>
      <c r="AK537" s="64"/>
      <c r="AL537" s="59"/>
      <c r="AM537" s="60"/>
      <c r="AN537" s="59"/>
      <c r="AO537" s="60"/>
      <c r="AP537" s="59"/>
      <c r="AQ537" s="60"/>
      <c r="AR537" s="69"/>
      <c r="AS537" s="64"/>
      <c r="AT537" s="60"/>
      <c r="AU537" s="64"/>
      <c r="AV537" s="64"/>
      <c r="AW537" s="64"/>
      <c r="AX537" s="64"/>
      <c r="AY537" s="64"/>
      <c r="AZ537" s="64"/>
      <c r="BA537" s="64"/>
      <c r="BB537" s="64"/>
      <c r="BC537" s="69"/>
      <c r="BD537" s="60"/>
      <c r="BE537" s="59"/>
      <c r="BF537" s="60"/>
      <c r="BG537" s="60"/>
      <c r="BH537" s="69"/>
      <c r="BI537" s="64"/>
      <c r="BJ537" s="64"/>
      <c r="BK537" s="64"/>
      <c r="BL537" s="69"/>
      <c r="BM537" s="64"/>
      <c r="BN537" s="64"/>
      <c r="BO537" s="64"/>
      <c r="BP537" s="64"/>
      <c r="BQ537" s="64"/>
      <c r="BR537" s="64"/>
      <c r="BS537" s="69"/>
      <c r="BT537" s="64"/>
      <c r="BU537" s="70"/>
      <c r="BV537" s="66"/>
      <c r="BW537" s="64"/>
      <c r="BX537" s="66"/>
      <c r="BY537" s="66"/>
      <c r="BZ537" s="64"/>
      <c r="CA537" s="64"/>
      <c r="CB537" s="60"/>
      <c r="CC537" s="60"/>
      <c r="CD537" s="64"/>
      <c r="CE537" s="64"/>
      <c r="CF537" s="69"/>
      <c r="CG537" s="64"/>
    </row>
    <row r="538" spans="1:85" ht="46.5" outlineLevel="1" x14ac:dyDescent="0.35">
      <c r="A538" s="84" t="s">
        <v>830</v>
      </c>
      <c r="B538" s="88" t="s">
        <v>895</v>
      </c>
      <c r="C538" s="55" t="s">
        <v>71</v>
      </c>
      <c r="D538" s="77" t="s">
        <v>896</v>
      </c>
      <c r="E538" s="57" t="s">
        <v>65</v>
      </c>
      <c r="F538" s="86">
        <f t="shared" si="119"/>
        <v>229.04239999999999</v>
      </c>
      <c r="G538" s="59">
        <f t="shared" si="117"/>
        <v>117.07486</v>
      </c>
      <c r="H538" s="60">
        <f t="shared" si="118"/>
        <v>111.96754</v>
      </c>
      <c r="I538" s="61"/>
      <c r="J538" s="60"/>
      <c r="K538" s="69">
        <v>54.704859999999996</v>
      </c>
      <c r="L538" s="64">
        <v>22.344239999999999</v>
      </c>
      <c r="M538" s="63"/>
      <c r="N538" s="64"/>
      <c r="O538" s="69"/>
      <c r="P538" s="64"/>
      <c r="Q538" s="59"/>
      <c r="R538" s="60"/>
      <c r="S538" s="64">
        <v>88.993300000000005</v>
      </c>
      <c r="T538" s="59"/>
      <c r="U538" s="60"/>
      <c r="V538" s="59">
        <v>62.37</v>
      </c>
      <c r="W538" s="60">
        <v>0.63</v>
      </c>
      <c r="X538" s="59"/>
      <c r="Y538" s="60"/>
      <c r="Z538" s="69"/>
      <c r="AA538" s="66"/>
      <c r="AB538" s="63"/>
      <c r="AC538" s="64"/>
      <c r="AD538" s="69"/>
      <c r="AE538" s="64"/>
      <c r="AF538" s="69"/>
      <c r="AG538" s="64"/>
      <c r="AH538" s="59"/>
      <c r="AI538" s="60"/>
      <c r="AJ538" s="64"/>
      <c r="AK538" s="64"/>
      <c r="AL538" s="59"/>
      <c r="AM538" s="60"/>
      <c r="AN538" s="59"/>
      <c r="AO538" s="60"/>
      <c r="AP538" s="59"/>
      <c r="AQ538" s="60"/>
      <c r="AR538" s="69"/>
      <c r="AS538" s="64"/>
      <c r="AT538" s="60"/>
      <c r="AU538" s="64"/>
      <c r="AV538" s="64"/>
      <c r="AW538" s="64"/>
      <c r="AX538" s="64"/>
      <c r="AY538" s="64"/>
      <c r="AZ538" s="64"/>
      <c r="BA538" s="64"/>
      <c r="BB538" s="64"/>
      <c r="BC538" s="69"/>
      <c r="BD538" s="60"/>
      <c r="BE538" s="59"/>
      <c r="BF538" s="60"/>
      <c r="BG538" s="60"/>
      <c r="BH538" s="69"/>
      <c r="BI538" s="64"/>
      <c r="BJ538" s="64"/>
      <c r="BK538" s="64"/>
      <c r="BL538" s="69"/>
      <c r="BM538" s="64"/>
      <c r="BN538" s="64"/>
      <c r="BO538" s="64"/>
      <c r="BP538" s="64"/>
      <c r="BQ538" s="64"/>
      <c r="BR538" s="64"/>
      <c r="BS538" s="69"/>
      <c r="BT538" s="64"/>
      <c r="BU538" s="70"/>
      <c r="BV538" s="66"/>
      <c r="BW538" s="64"/>
      <c r="BX538" s="66"/>
      <c r="BY538" s="66"/>
      <c r="BZ538" s="64"/>
      <c r="CA538" s="64"/>
      <c r="CB538" s="60"/>
      <c r="CC538" s="60"/>
      <c r="CD538" s="64"/>
      <c r="CE538" s="64"/>
      <c r="CF538" s="69"/>
      <c r="CG538" s="64"/>
    </row>
    <row r="539" spans="1:85" ht="46.5" outlineLevel="1" x14ac:dyDescent="0.35">
      <c r="A539" s="84" t="s">
        <v>830</v>
      </c>
      <c r="B539" s="88" t="s">
        <v>899</v>
      </c>
      <c r="C539" s="55" t="s">
        <v>71</v>
      </c>
      <c r="D539" s="77">
        <v>242903541118</v>
      </c>
      <c r="E539" s="57" t="s">
        <v>65</v>
      </c>
      <c r="F539" s="86">
        <f t="shared" si="119"/>
        <v>488</v>
      </c>
      <c r="G539" s="59">
        <f t="shared" si="117"/>
        <v>0</v>
      </c>
      <c r="H539" s="60">
        <f t="shared" si="118"/>
        <v>488</v>
      </c>
      <c r="I539" s="61"/>
      <c r="J539" s="60"/>
      <c r="K539" s="69"/>
      <c r="L539" s="64"/>
      <c r="M539" s="63"/>
      <c r="N539" s="64"/>
      <c r="O539" s="69"/>
      <c r="P539" s="64"/>
      <c r="Q539" s="59"/>
      <c r="R539" s="60"/>
      <c r="S539" s="64"/>
      <c r="T539" s="59"/>
      <c r="U539" s="60"/>
      <c r="V539" s="59"/>
      <c r="W539" s="60"/>
      <c r="X539" s="59"/>
      <c r="Y539" s="60"/>
      <c r="Z539" s="69"/>
      <c r="AA539" s="66"/>
      <c r="AB539" s="63"/>
      <c r="AC539" s="64"/>
      <c r="AD539" s="69"/>
      <c r="AE539" s="64"/>
      <c r="AF539" s="69"/>
      <c r="AG539" s="64"/>
      <c r="AH539" s="59"/>
      <c r="AI539" s="60"/>
      <c r="AJ539" s="64">
        <v>407</v>
      </c>
      <c r="AK539" s="64"/>
      <c r="AL539" s="59"/>
      <c r="AM539" s="60"/>
      <c r="AN539" s="59"/>
      <c r="AO539" s="60"/>
      <c r="AP539" s="59"/>
      <c r="AQ539" s="60"/>
      <c r="AR539" s="69"/>
      <c r="AS539" s="64"/>
      <c r="AT539" s="60"/>
      <c r="AU539" s="64"/>
      <c r="AV539" s="64"/>
      <c r="AW539" s="64"/>
      <c r="AX539" s="64"/>
      <c r="AY539" s="64"/>
      <c r="AZ539" s="64"/>
      <c r="BA539" s="64"/>
      <c r="BB539" s="64"/>
      <c r="BC539" s="69"/>
      <c r="BD539" s="60"/>
      <c r="BE539" s="59"/>
      <c r="BF539" s="60"/>
      <c r="BG539" s="60"/>
      <c r="BH539" s="69"/>
      <c r="BI539" s="64"/>
      <c r="BJ539" s="64"/>
      <c r="BK539" s="64"/>
      <c r="BL539" s="69"/>
      <c r="BM539" s="64"/>
      <c r="BN539" s="64"/>
      <c r="BO539" s="64"/>
      <c r="BP539" s="64"/>
      <c r="BQ539" s="60">
        <v>81</v>
      </c>
      <c r="BR539" s="64"/>
      <c r="BS539" s="69"/>
      <c r="BT539" s="64"/>
      <c r="BU539" s="70"/>
      <c r="BV539" s="66"/>
      <c r="BW539" s="64"/>
      <c r="BX539" s="66"/>
      <c r="BY539" s="66"/>
      <c r="BZ539" s="64"/>
      <c r="CA539" s="64"/>
      <c r="CB539" s="60"/>
      <c r="CC539" s="60"/>
      <c r="CD539" s="64"/>
      <c r="CE539" s="64"/>
      <c r="CF539" s="69"/>
      <c r="CG539" s="64"/>
    </row>
    <row r="540" spans="1:85" ht="46.5" outlineLevel="1" x14ac:dyDescent="0.35">
      <c r="A540" s="84" t="s">
        <v>830</v>
      </c>
      <c r="B540" s="88" t="s">
        <v>900</v>
      </c>
      <c r="C540" s="55" t="s">
        <v>71</v>
      </c>
      <c r="D540" s="77" t="s">
        <v>901</v>
      </c>
      <c r="E540" s="57" t="s">
        <v>65</v>
      </c>
      <c r="F540" s="86">
        <f t="shared" si="119"/>
        <v>891.81611999999996</v>
      </c>
      <c r="G540" s="59">
        <f t="shared" si="117"/>
        <v>497.71051999999997</v>
      </c>
      <c r="H540" s="60">
        <f t="shared" si="118"/>
        <v>394.10559999999998</v>
      </c>
      <c r="I540" s="61"/>
      <c r="J540" s="60"/>
      <c r="K540" s="69">
        <v>87.84957</v>
      </c>
      <c r="L540" s="64">
        <v>35.882219999999997</v>
      </c>
      <c r="M540" s="63"/>
      <c r="N540" s="64"/>
      <c r="O540" s="69"/>
      <c r="P540" s="64"/>
      <c r="Q540" s="59"/>
      <c r="R540" s="60"/>
      <c r="S540" s="64">
        <v>142.91276999999999</v>
      </c>
      <c r="T540" s="59">
        <v>279.36212</v>
      </c>
      <c r="U540" s="60">
        <v>2.8218800000000002</v>
      </c>
      <c r="V540" s="59">
        <v>130.49883</v>
      </c>
      <c r="W540" s="60">
        <v>1.3181700000000001</v>
      </c>
      <c r="X540" s="59"/>
      <c r="Y540" s="60"/>
      <c r="Z540" s="69"/>
      <c r="AA540" s="66"/>
      <c r="AB540" s="63"/>
      <c r="AC540" s="64"/>
      <c r="AD540" s="69"/>
      <c r="AE540" s="64"/>
      <c r="AF540" s="69"/>
      <c r="AG540" s="64"/>
      <c r="AH540" s="59"/>
      <c r="AI540" s="60"/>
      <c r="AJ540" s="64"/>
      <c r="AK540" s="64"/>
      <c r="AL540" s="59"/>
      <c r="AM540" s="60"/>
      <c r="AN540" s="59"/>
      <c r="AO540" s="60"/>
      <c r="AP540" s="59"/>
      <c r="AQ540" s="60"/>
      <c r="AR540" s="69"/>
      <c r="AS540" s="64"/>
      <c r="AT540" s="60"/>
      <c r="AU540" s="64"/>
      <c r="AV540" s="64"/>
      <c r="AW540" s="64"/>
      <c r="AX540" s="64"/>
      <c r="AY540" s="64"/>
      <c r="AZ540" s="64"/>
      <c r="BA540" s="64"/>
      <c r="BB540" s="64"/>
      <c r="BC540" s="69"/>
      <c r="BD540" s="60"/>
      <c r="BE540" s="59"/>
      <c r="BF540" s="60"/>
      <c r="BG540" s="60"/>
      <c r="BH540" s="69"/>
      <c r="BI540" s="64"/>
      <c r="BJ540" s="64"/>
      <c r="BK540" s="64"/>
      <c r="BL540" s="69"/>
      <c r="BM540" s="64"/>
      <c r="BN540" s="64"/>
      <c r="BO540" s="64"/>
      <c r="BP540" s="64"/>
      <c r="BQ540" s="60">
        <v>211.17055999999999</v>
      </c>
      <c r="BR540" s="64"/>
      <c r="BS540" s="69"/>
      <c r="BT540" s="64"/>
      <c r="BU540" s="70"/>
      <c r="BV540" s="66"/>
      <c r="BW540" s="64"/>
      <c r="BX540" s="66"/>
      <c r="BY540" s="66"/>
      <c r="BZ540" s="64"/>
      <c r="CA540" s="64"/>
      <c r="CB540" s="60"/>
      <c r="CC540" s="60"/>
      <c r="CD540" s="64"/>
      <c r="CE540" s="64"/>
      <c r="CF540" s="69"/>
      <c r="CG540" s="64"/>
    </row>
    <row r="541" spans="1:85" ht="46.5" outlineLevel="1" x14ac:dyDescent="0.35">
      <c r="A541" s="84" t="s">
        <v>830</v>
      </c>
      <c r="B541" s="88" t="s">
        <v>902</v>
      </c>
      <c r="C541" s="55" t="s">
        <v>71</v>
      </c>
      <c r="D541" s="77" t="s">
        <v>903</v>
      </c>
      <c r="E541" s="57" t="s">
        <v>65</v>
      </c>
      <c r="F541" s="86">
        <f t="shared" si="119"/>
        <v>633.99060000000009</v>
      </c>
      <c r="G541" s="59">
        <f t="shared" si="117"/>
        <v>430.87701000000004</v>
      </c>
      <c r="H541" s="60">
        <f t="shared" si="118"/>
        <v>203.11358999999999</v>
      </c>
      <c r="I541" s="61"/>
      <c r="J541" s="60"/>
      <c r="K541" s="69">
        <v>98.146960000000007</v>
      </c>
      <c r="L541" s="64">
        <v>40.088189999999997</v>
      </c>
      <c r="M541" s="63"/>
      <c r="N541" s="64"/>
      <c r="O541" s="69"/>
      <c r="P541" s="64"/>
      <c r="Q541" s="59"/>
      <c r="R541" s="60"/>
      <c r="S541" s="64">
        <v>159.66444999999999</v>
      </c>
      <c r="T541" s="59">
        <v>242.85488000000001</v>
      </c>
      <c r="U541" s="60">
        <v>2.4531200000000002</v>
      </c>
      <c r="V541" s="59">
        <v>89.875169999999997</v>
      </c>
      <c r="W541" s="60">
        <v>0.90783000000000003</v>
      </c>
      <c r="X541" s="59"/>
      <c r="Y541" s="60"/>
      <c r="Z541" s="69"/>
      <c r="AA541" s="66"/>
      <c r="AB541" s="63"/>
      <c r="AC541" s="64"/>
      <c r="AD541" s="69"/>
      <c r="AE541" s="64"/>
      <c r="AF541" s="69"/>
      <c r="AG541" s="64"/>
      <c r="AH541" s="59"/>
      <c r="AI541" s="60"/>
      <c r="AJ541" s="64"/>
      <c r="AK541" s="64"/>
      <c r="AL541" s="59"/>
      <c r="AM541" s="60"/>
      <c r="AN541" s="59"/>
      <c r="AO541" s="60"/>
      <c r="AP541" s="59"/>
      <c r="AQ541" s="60"/>
      <c r="AR541" s="69"/>
      <c r="AS541" s="64"/>
      <c r="AT541" s="60"/>
      <c r="AU541" s="64"/>
      <c r="AV541" s="64"/>
      <c r="AW541" s="64"/>
      <c r="AX541" s="64"/>
      <c r="AY541" s="64"/>
      <c r="AZ541" s="64"/>
      <c r="BA541" s="64"/>
      <c r="BB541" s="64"/>
      <c r="BC541" s="69"/>
      <c r="BD541" s="60"/>
      <c r="BE541" s="59"/>
      <c r="BF541" s="60"/>
      <c r="BG541" s="60"/>
      <c r="BH541" s="69"/>
      <c r="BI541" s="64"/>
      <c r="BJ541" s="64"/>
      <c r="BK541" s="64"/>
      <c r="BL541" s="69"/>
      <c r="BM541" s="64"/>
      <c r="BN541" s="64"/>
      <c r="BO541" s="64"/>
      <c r="BP541" s="64"/>
      <c r="BQ541" s="64"/>
      <c r="BR541" s="64"/>
      <c r="BS541" s="69"/>
      <c r="BT541" s="64"/>
      <c r="BU541" s="70"/>
      <c r="BV541" s="66"/>
      <c r="BW541" s="64"/>
      <c r="BX541" s="66"/>
      <c r="BY541" s="66"/>
      <c r="BZ541" s="64"/>
      <c r="CA541" s="64"/>
      <c r="CB541" s="60"/>
      <c r="CC541" s="60"/>
      <c r="CD541" s="64"/>
      <c r="CE541" s="64"/>
      <c r="CF541" s="69"/>
      <c r="CG541" s="64"/>
    </row>
    <row r="542" spans="1:85" ht="46.5" outlineLevel="1" x14ac:dyDescent="0.35">
      <c r="A542" s="84" t="s">
        <v>830</v>
      </c>
      <c r="B542" s="88" t="s">
        <v>904</v>
      </c>
      <c r="C542" s="55" t="s">
        <v>71</v>
      </c>
      <c r="D542" s="77" t="s">
        <v>905</v>
      </c>
      <c r="E542" s="57" t="s">
        <v>65</v>
      </c>
      <c r="F542" s="86">
        <f t="shared" si="119"/>
        <v>925.3732</v>
      </c>
      <c r="G542" s="59">
        <f t="shared" si="117"/>
        <v>635.47509000000002</v>
      </c>
      <c r="H542" s="60">
        <f t="shared" si="118"/>
        <v>289.89810999999997</v>
      </c>
      <c r="I542" s="61"/>
      <c r="J542" s="60"/>
      <c r="K542" s="69">
        <v>139.98008999999999</v>
      </c>
      <c r="L542" s="64">
        <v>57.174959999999999</v>
      </c>
      <c r="M542" s="63"/>
      <c r="N542" s="64"/>
      <c r="O542" s="69"/>
      <c r="P542" s="64"/>
      <c r="Q542" s="59"/>
      <c r="R542" s="60"/>
      <c r="S542" s="64">
        <v>227.71815000000001</v>
      </c>
      <c r="T542" s="59">
        <v>27.11016</v>
      </c>
      <c r="U542" s="60">
        <v>0.27383999999999997</v>
      </c>
      <c r="V542" s="59">
        <v>468.38484</v>
      </c>
      <c r="W542" s="60">
        <v>4.73116</v>
      </c>
      <c r="X542" s="59"/>
      <c r="Y542" s="60"/>
      <c r="Z542" s="69"/>
      <c r="AA542" s="66"/>
      <c r="AB542" s="63"/>
      <c r="AC542" s="64"/>
      <c r="AD542" s="69"/>
      <c r="AE542" s="64"/>
      <c r="AF542" s="69"/>
      <c r="AG542" s="64"/>
      <c r="AH542" s="59"/>
      <c r="AI542" s="60"/>
      <c r="AJ542" s="64"/>
      <c r="AK542" s="64"/>
      <c r="AL542" s="59"/>
      <c r="AM542" s="60"/>
      <c r="AN542" s="59"/>
      <c r="AO542" s="60"/>
      <c r="AP542" s="59"/>
      <c r="AQ542" s="60"/>
      <c r="AR542" s="69"/>
      <c r="AS542" s="64"/>
      <c r="AT542" s="60"/>
      <c r="AU542" s="64"/>
      <c r="AV542" s="64"/>
      <c r="AW542" s="64"/>
      <c r="AX542" s="64"/>
      <c r="AY542" s="64"/>
      <c r="AZ542" s="64"/>
      <c r="BA542" s="64"/>
      <c r="BB542" s="64"/>
      <c r="BC542" s="69"/>
      <c r="BD542" s="60"/>
      <c r="BE542" s="59"/>
      <c r="BF542" s="60"/>
      <c r="BG542" s="60"/>
      <c r="BH542" s="69"/>
      <c r="BI542" s="64"/>
      <c r="BJ542" s="64"/>
      <c r="BK542" s="64"/>
      <c r="BL542" s="69"/>
      <c r="BM542" s="64"/>
      <c r="BN542" s="64"/>
      <c r="BO542" s="64"/>
      <c r="BP542" s="64"/>
      <c r="BQ542" s="64"/>
      <c r="BR542" s="64"/>
      <c r="BS542" s="69"/>
      <c r="BT542" s="64"/>
      <c r="BU542" s="70"/>
      <c r="BV542" s="66"/>
      <c r="BW542" s="64"/>
      <c r="BX542" s="66"/>
      <c r="BY542" s="66"/>
      <c r="BZ542" s="64"/>
      <c r="CA542" s="64"/>
      <c r="CB542" s="60"/>
      <c r="CC542" s="60"/>
      <c r="CD542" s="64"/>
      <c r="CE542" s="64"/>
      <c r="CF542" s="69"/>
      <c r="CG542" s="64"/>
    </row>
    <row r="543" spans="1:85" ht="46.5" outlineLevel="1" x14ac:dyDescent="0.35">
      <c r="A543" s="84" t="s">
        <v>830</v>
      </c>
      <c r="B543" s="88" t="s">
        <v>906</v>
      </c>
      <c r="C543" s="55" t="s">
        <v>71</v>
      </c>
      <c r="D543" s="77" t="s">
        <v>907</v>
      </c>
      <c r="E543" s="57" t="s">
        <v>65</v>
      </c>
      <c r="F543" s="86">
        <f t="shared" si="119"/>
        <v>2193.2858200000001</v>
      </c>
      <c r="G543" s="59">
        <f t="shared" si="117"/>
        <v>848.58515999999997</v>
      </c>
      <c r="H543" s="60">
        <f t="shared" si="118"/>
        <v>1344.70066</v>
      </c>
      <c r="I543" s="61"/>
      <c r="J543" s="60"/>
      <c r="K543" s="69">
        <v>138.37111999999999</v>
      </c>
      <c r="L543" s="64">
        <v>56.517780000000002</v>
      </c>
      <c r="M543" s="63"/>
      <c r="N543" s="64"/>
      <c r="O543" s="69"/>
      <c r="P543" s="64"/>
      <c r="Q543" s="59"/>
      <c r="R543" s="60"/>
      <c r="S543" s="64">
        <v>225.10069999999999</v>
      </c>
      <c r="T543" s="59">
        <v>552.94461999999999</v>
      </c>
      <c r="U543" s="60">
        <v>5.5853799999999998</v>
      </c>
      <c r="V543" s="59">
        <v>157.26942</v>
      </c>
      <c r="W543" s="60">
        <v>1.5885800000000001</v>
      </c>
      <c r="X543" s="59"/>
      <c r="Y543" s="60"/>
      <c r="Z543" s="69"/>
      <c r="AA543" s="66"/>
      <c r="AB543" s="63"/>
      <c r="AC543" s="64"/>
      <c r="AD543" s="69"/>
      <c r="AE543" s="64"/>
      <c r="AF543" s="69"/>
      <c r="AG543" s="64"/>
      <c r="AH543" s="59"/>
      <c r="AI543" s="60"/>
      <c r="AJ543" s="64"/>
      <c r="AK543" s="64"/>
      <c r="AL543" s="59"/>
      <c r="AM543" s="60"/>
      <c r="AN543" s="59"/>
      <c r="AO543" s="60"/>
      <c r="AP543" s="59"/>
      <c r="AQ543" s="60"/>
      <c r="AR543" s="69"/>
      <c r="AS543" s="64"/>
      <c r="AT543" s="60"/>
      <c r="AU543" s="64"/>
      <c r="AV543" s="64"/>
      <c r="AW543" s="64"/>
      <c r="AX543" s="64"/>
      <c r="AY543" s="64"/>
      <c r="AZ543" s="64"/>
      <c r="BA543" s="64"/>
      <c r="BB543" s="64"/>
      <c r="BC543" s="69"/>
      <c r="BD543" s="60"/>
      <c r="BE543" s="59"/>
      <c r="BF543" s="60"/>
      <c r="BG543" s="60"/>
      <c r="BH543" s="69"/>
      <c r="BI543" s="64"/>
      <c r="BJ543" s="64"/>
      <c r="BK543" s="64"/>
      <c r="BL543" s="69"/>
      <c r="BM543" s="64"/>
      <c r="BN543" s="64"/>
      <c r="BO543" s="64"/>
      <c r="BP543" s="64"/>
      <c r="BQ543" s="60">
        <v>1055.90822</v>
      </c>
      <c r="BR543" s="64"/>
      <c r="BS543" s="69"/>
      <c r="BT543" s="64"/>
      <c r="BU543" s="70"/>
      <c r="BV543" s="66"/>
      <c r="BW543" s="64"/>
      <c r="BX543" s="66"/>
      <c r="BY543" s="66"/>
      <c r="BZ543" s="64"/>
      <c r="CA543" s="64"/>
      <c r="CB543" s="60"/>
      <c r="CC543" s="60"/>
      <c r="CD543" s="64"/>
      <c r="CE543" s="64"/>
      <c r="CF543" s="69"/>
      <c r="CG543" s="64"/>
    </row>
    <row r="544" spans="1:85" ht="46.5" outlineLevel="1" x14ac:dyDescent="0.35">
      <c r="A544" s="84" t="s">
        <v>830</v>
      </c>
      <c r="B544" s="88" t="s">
        <v>908</v>
      </c>
      <c r="C544" s="55" t="s">
        <v>71</v>
      </c>
      <c r="D544" s="77" t="s">
        <v>909</v>
      </c>
      <c r="E544" s="57" t="s">
        <v>65</v>
      </c>
      <c r="F544" s="86">
        <f t="shared" si="119"/>
        <v>1451.7425599999999</v>
      </c>
      <c r="G544" s="59">
        <f t="shared" si="117"/>
        <v>1098.38654</v>
      </c>
      <c r="H544" s="60">
        <f t="shared" si="118"/>
        <v>353.35602</v>
      </c>
      <c r="I544" s="61">
        <v>14.55682</v>
      </c>
      <c r="J544" s="60">
        <v>5.9457399999999998</v>
      </c>
      <c r="K544" s="69">
        <v>136.76214999999999</v>
      </c>
      <c r="L544" s="64">
        <v>55.860599999999998</v>
      </c>
      <c r="M544" s="63"/>
      <c r="N544" s="64"/>
      <c r="O544" s="69"/>
      <c r="P544" s="64"/>
      <c r="Q544" s="59"/>
      <c r="R544" s="60"/>
      <c r="S544" s="64">
        <v>222.48325</v>
      </c>
      <c r="T544" s="59">
        <v>574.94042999999999</v>
      </c>
      <c r="U544" s="60">
        <v>5.8075700000000001</v>
      </c>
      <c r="V544" s="59">
        <v>372.12714</v>
      </c>
      <c r="W544" s="60">
        <v>3.7588599999999999</v>
      </c>
      <c r="X544" s="59"/>
      <c r="Y544" s="60"/>
      <c r="Z544" s="69"/>
      <c r="AA544" s="66"/>
      <c r="AB544" s="63"/>
      <c r="AC544" s="64"/>
      <c r="AD544" s="69"/>
      <c r="AE544" s="64"/>
      <c r="AF544" s="69"/>
      <c r="AG544" s="64"/>
      <c r="AH544" s="59"/>
      <c r="AI544" s="60"/>
      <c r="AJ544" s="64"/>
      <c r="AK544" s="64"/>
      <c r="AL544" s="59"/>
      <c r="AM544" s="60"/>
      <c r="AN544" s="59"/>
      <c r="AO544" s="60"/>
      <c r="AP544" s="59"/>
      <c r="AQ544" s="60"/>
      <c r="AR544" s="69"/>
      <c r="AS544" s="64"/>
      <c r="AT544" s="60"/>
      <c r="AU544" s="64"/>
      <c r="AV544" s="64"/>
      <c r="AW544" s="64"/>
      <c r="AX544" s="64"/>
      <c r="AY544" s="64"/>
      <c r="AZ544" s="64"/>
      <c r="BA544" s="64"/>
      <c r="BB544" s="64"/>
      <c r="BC544" s="69"/>
      <c r="BD544" s="60"/>
      <c r="BE544" s="59"/>
      <c r="BF544" s="60"/>
      <c r="BG544" s="60"/>
      <c r="BH544" s="69"/>
      <c r="BI544" s="64"/>
      <c r="BJ544" s="64"/>
      <c r="BK544" s="64"/>
      <c r="BL544" s="69"/>
      <c r="BM544" s="64"/>
      <c r="BN544" s="64"/>
      <c r="BO544" s="64"/>
      <c r="BP544" s="64"/>
      <c r="BQ544" s="60">
        <v>59.5</v>
      </c>
      <c r="BR544" s="64"/>
      <c r="BS544" s="69"/>
      <c r="BT544" s="64"/>
      <c r="BU544" s="70"/>
      <c r="BV544" s="66"/>
      <c r="BW544" s="64"/>
      <c r="BX544" s="66"/>
      <c r="BY544" s="66"/>
      <c r="BZ544" s="64"/>
      <c r="CA544" s="64"/>
      <c r="CB544" s="60"/>
      <c r="CC544" s="60"/>
      <c r="CD544" s="64"/>
      <c r="CE544" s="64"/>
      <c r="CF544" s="69"/>
      <c r="CG544" s="64"/>
    </row>
    <row r="545" spans="1:85" ht="46.5" outlineLevel="1" x14ac:dyDescent="0.35">
      <c r="A545" s="84" t="s">
        <v>830</v>
      </c>
      <c r="B545" s="88" t="s">
        <v>910</v>
      </c>
      <c r="C545" s="55" t="s">
        <v>71</v>
      </c>
      <c r="D545" s="77">
        <v>242900732481</v>
      </c>
      <c r="E545" s="57" t="s">
        <v>65</v>
      </c>
      <c r="F545" s="86">
        <f t="shared" si="119"/>
        <v>135.982</v>
      </c>
      <c r="G545" s="59">
        <f t="shared" si="117"/>
        <v>134.62216000000001</v>
      </c>
      <c r="H545" s="60">
        <f t="shared" si="118"/>
        <v>1.3598399999999999</v>
      </c>
      <c r="I545" s="61"/>
      <c r="J545" s="60"/>
      <c r="K545" s="69"/>
      <c r="L545" s="64"/>
      <c r="M545" s="63"/>
      <c r="N545" s="64"/>
      <c r="O545" s="69"/>
      <c r="P545" s="64"/>
      <c r="Q545" s="59"/>
      <c r="R545" s="60"/>
      <c r="S545" s="64"/>
      <c r="T545" s="59">
        <v>134.62216000000001</v>
      </c>
      <c r="U545" s="60">
        <v>1.3598399999999999</v>
      </c>
      <c r="V545" s="59"/>
      <c r="W545" s="60"/>
      <c r="X545" s="59"/>
      <c r="Y545" s="60"/>
      <c r="Z545" s="69"/>
      <c r="AA545" s="66"/>
      <c r="AB545" s="63"/>
      <c r="AC545" s="64"/>
      <c r="AD545" s="69"/>
      <c r="AE545" s="64"/>
      <c r="AF545" s="69"/>
      <c r="AG545" s="64"/>
      <c r="AH545" s="59"/>
      <c r="AI545" s="60"/>
      <c r="AJ545" s="64"/>
      <c r="AK545" s="64"/>
      <c r="AL545" s="59"/>
      <c r="AM545" s="60"/>
      <c r="AN545" s="59"/>
      <c r="AO545" s="60"/>
      <c r="AP545" s="59"/>
      <c r="AQ545" s="60"/>
      <c r="AR545" s="69"/>
      <c r="AS545" s="64"/>
      <c r="AT545" s="60"/>
      <c r="AU545" s="64"/>
      <c r="AV545" s="64"/>
      <c r="AW545" s="64"/>
      <c r="AX545" s="64"/>
      <c r="AY545" s="64"/>
      <c r="AZ545" s="64"/>
      <c r="BA545" s="64"/>
      <c r="BB545" s="64"/>
      <c r="BC545" s="69"/>
      <c r="BD545" s="60"/>
      <c r="BE545" s="59"/>
      <c r="BF545" s="60"/>
      <c r="BG545" s="60"/>
      <c r="BH545" s="69"/>
      <c r="BI545" s="64"/>
      <c r="BJ545" s="64"/>
      <c r="BK545" s="64"/>
      <c r="BL545" s="69"/>
      <c r="BM545" s="64"/>
      <c r="BN545" s="64"/>
      <c r="BO545" s="64"/>
      <c r="BP545" s="64"/>
      <c r="BQ545" s="64"/>
      <c r="BR545" s="64"/>
      <c r="BS545" s="69"/>
      <c r="BT545" s="64"/>
      <c r="BU545" s="70"/>
      <c r="BV545" s="66"/>
      <c r="BW545" s="64"/>
      <c r="BX545" s="66"/>
      <c r="BY545" s="66"/>
      <c r="BZ545" s="64"/>
      <c r="CA545" s="64"/>
      <c r="CB545" s="60"/>
      <c r="CC545" s="60"/>
      <c r="CD545" s="64"/>
      <c r="CE545" s="64"/>
      <c r="CF545" s="69"/>
      <c r="CG545" s="64"/>
    </row>
    <row r="546" spans="1:85" ht="46.5" outlineLevel="1" x14ac:dyDescent="0.35">
      <c r="A546" s="54" t="s">
        <v>830</v>
      </c>
      <c r="B546" s="71" t="s">
        <v>911</v>
      </c>
      <c r="C546" s="55" t="s">
        <v>71</v>
      </c>
      <c r="D546" s="77">
        <v>242904052399</v>
      </c>
      <c r="E546" s="57" t="s">
        <v>65</v>
      </c>
      <c r="F546" s="86">
        <f t="shared" si="119"/>
        <v>1440</v>
      </c>
      <c r="G546" s="59">
        <f t="shared" si="117"/>
        <v>0</v>
      </c>
      <c r="H546" s="60">
        <f t="shared" si="118"/>
        <v>1440</v>
      </c>
      <c r="I546" s="61"/>
      <c r="J546" s="60"/>
      <c r="K546" s="69"/>
      <c r="L546" s="64"/>
      <c r="M546" s="63"/>
      <c r="N546" s="64"/>
      <c r="O546" s="69"/>
      <c r="P546" s="64"/>
      <c r="Q546" s="59"/>
      <c r="R546" s="60"/>
      <c r="S546" s="64"/>
      <c r="T546" s="59"/>
      <c r="U546" s="60"/>
      <c r="V546" s="59"/>
      <c r="W546" s="60"/>
      <c r="X546" s="59"/>
      <c r="Y546" s="60"/>
      <c r="Z546" s="69"/>
      <c r="AA546" s="66"/>
      <c r="AB546" s="63"/>
      <c r="AC546" s="64"/>
      <c r="AD546" s="69"/>
      <c r="AE546" s="64"/>
      <c r="AF546" s="69"/>
      <c r="AG546" s="64"/>
      <c r="AH546" s="59"/>
      <c r="AI546" s="60"/>
      <c r="AJ546" s="64">
        <v>1440</v>
      </c>
      <c r="AK546" s="64"/>
      <c r="AL546" s="59"/>
      <c r="AM546" s="60"/>
      <c r="AN546" s="59"/>
      <c r="AO546" s="60"/>
      <c r="AP546" s="59"/>
      <c r="AQ546" s="60"/>
      <c r="AR546" s="69"/>
      <c r="AS546" s="64"/>
      <c r="AT546" s="60"/>
      <c r="AU546" s="64"/>
      <c r="AV546" s="64"/>
      <c r="AW546" s="64"/>
      <c r="AX546" s="64"/>
      <c r="AY546" s="64"/>
      <c r="AZ546" s="64"/>
      <c r="BA546" s="64"/>
      <c r="BB546" s="64"/>
      <c r="BC546" s="69"/>
      <c r="BD546" s="60"/>
      <c r="BE546" s="59"/>
      <c r="BF546" s="60"/>
      <c r="BG546" s="60"/>
      <c r="BH546" s="69"/>
      <c r="BI546" s="64"/>
      <c r="BJ546" s="64"/>
      <c r="BK546" s="64"/>
      <c r="BL546" s="69"/>
      <c r="BM546" s="64"/>
      <c r="BN546" s="64"/>
      <c r="BO546" s="64"/>
      <c r="BP546" s="64"/>
      <c r="BQ546" s="64"/>
      <c r="BR546" s="64"/>
      <c r="BS546" s="69"/>
      <c r="BT546" s="64"/>
      <c r="BU546" s="70"/>
      <c r="BV546" s="66"/>
      <c r="BW546" s="64"/>
      <c r="BX546" s="66"/>
      <c r="BY546" s="66"/>
      <c r="BZ546" s="64"/>
      <c r="CA546" s="64"/>
      <c r="CB546" s="60"/>
      <c r="CC546" s="60"/>
      <c r="CD546" s="64"/>
      <c r="CE546" s="64"/>
      <c r="CF546" s="69"/>
      <c r="CG546" s="64"/>
    </row>
    <row r="547" spans="1:85" ht="69.75" outlineLevel="1" x14ac:dyDescent="0.35">
      <c r="A547" s="84" t="s">
        <v>830</v>
      </c>
      <c r="B547" s="88" t="s">
        <v>917</v>
      </c>
      <c r="C547" s="55" t="s">
        <v>71</v>
      </c>
      <c r="D547" s="77">
        <v>242903557968</v>
      </c>
      <c r="E547" s="57" t="s">
        <v>65</v>
      </c>
      <c r="F547" s="86">
        <f t="shared" si="119"/>
        <v>606.47040000000004</v>
      </c>
      <c r="G547" s="59">
        <f t="shared" si="117"/>
        <v>0</v>
      </c>
      <c r="H547" s="60">
        <f t="shared" si="118"/>
        <v>606.47040000000004</v>
      </c>
      <c r="I547" s="61"/>
      <c r="J547" s="60"/>
      <c r="K547" s="69"/>
      <c r="L547" s="64"/>
      <c r="M547" s="63"/>
      <c r="N547" s="64"/>
      <c r="O547" s="69"/>
      <c r="P547" s="64"/>
      <c r="Q547" s="59"/>
      <c r="R547" s="60"/>
      <c r="S547" s="64"/>
      <c r="T547" s="59"/>
      <c r="U547" s="60"/>
      <c r="V547" s="59"/>
      <c r="W547" s="60"/>
      <c r="X547" s="59"/>
      <c r="Y547" s="60"/>
      <c r="Z547" s="69"/>
      <c r="AA547" s="66"/>
      <c r="AB547" s="63"/>
      <c r="AC547" s="64"/>
      <c r="AD547" s="69"/>
      <c r="AE547" s="64"/>
      <c r="AF547" s="69"/>
      <c r="AG547" s="64"/>
      <c r="AH547" s="59"/>
      <c r="AI547" s="60"/>
      <c r="AJ547" s="64">
        <v>606.47040000000004</v>
      </c>
      <c r="AK547" s="64"/>
      <c r="AL547" s="59"/>
      <c r="AM547" s="60"/>
      <c r="AN547" s="59"/>
      <c r="AO547" s="60"/>
      <c r="AP547" s="59"/>
      <c r="AQ547" s="60"/>
      <c r="AR547" s="69"/>
      <c r="AS547" s="64"/>
      <c r="AT547" s="60"/>
      <c r="AU547" s="64"/>
      <c r="AV547" s="64"/>
      <c r="AW547" s="64"/>
      <c r="AX547" s="64"/>
      <c r="AY547" s="64"/>
      <c r="AZ547" s="64"/>
      <c r="BA547" s="64"/>
      <c r="BB547" s="64"/>
      <c r="BC547" s="69"/>
      <c r="BD547" s="60"/>
      <c r="BE547" s="59"/>
      <c r="BF547" s="60"/>
      <c r="BG547" s="60"/>
      <c r="BH547" s="69"/>
      <c r="BI547" s="64"/>
      <c r="BJ547" s="64"/>
      <c r="BK547" s="64"/>
      <c r="BL547" s="69"/>
      <c r="BM547" s="64"/>
      <c r="BN547" s="64"/>
      <c r="BO547" s="64"/>
      <c r="BP547" s="64"/>
      <c r="BQ547" s="64"/>
      <c r="BR547" s="64"/>
      <c r="BS547" s="69"/>
      <c r="BT547" s="64"/>
      <c r="BU547" s="70"/>
      <c r="BV547" s="66"/>
      <c r="BW547" s="64"/>
      <c r="BX547" s="66"/>
      <c r="BY547" s="66"/>
      <c r="BZ547" s="64"/>
      <c r="CA547" s="64"/>
      <c r="CB547" s="60"/>
      <c r="CC547" s="60"/>
      <c r="CD547" s="64"/>
      <c r="CE547" s="64"/>
      <c r="CF547" s="69"/>
      <c r="CG547" s="64"/>
    </row>
    <row r="548" spans="1:85" ht="46.5" outlineLevel="1" x14ac:dyDescent="0.35">
      <c r="A548" s="84" t="s">
        <v>830</v>
      </c>
      <c r="B548" s="88" t="s">
        <v>918</v>
      </c>
      <c r="C548" s="55" t="s">
        <v>71</v>
      </c>
      <c r="D548" s="55" t="s">
        <v>919</v>
      </c>
      <c r="E548" s="57" t="s">
        <v>65</v>
      </c>
      <c r="F548" s="86">
        <f t="shared" si="119"/>
        <v>6964.32456</v>
      </c>
      <c r="G548" s="59">
        <f t="shared" si="117"/>
        <v>543.88634999999999</v>
      </c>
      <c r="H548" s="60">
        <f t="shared" si="118"/>
        <v>6420.4382100000003</v>
      </c>
      <c r="I548" s="61">
        <v>22.395099999999999</v>
      </c>
      <c r="J548" s="60">
        <v>9.1472999999999995</v>
      </c>
      <c r="K548" s="69">
        <v>87.527780000000007</v>
      </c>
      <c r="L548" s="64">
        <v>35.750779999999999</v>
      </c>
      <c r="M548" s="63"/>
      <c r="N548" s="64"/>
      <c r="O548" s="69"/>
      <c r="P548" s="64"/>
      <c r="Q548" s="59"/>
      <c r="R548" s="60"/>
      <c r="S548" s="64">
        <v>142.38928000000001</v>
      </c>
      <c r="T548" s="59">
        <v>387.42851999999999</v>
      </c>
      <c r="U548" s="60">
        <v>3.9134799999999998</v>
      </c>
      <c r="V548" s="59">
        <v>46.534950000000002</v>
      </c>
      <c r="W548" s="60">
        <v>0.47005000000000002</v>
      </c>
      <c r="X548" s="59"/>
      <c r="Y548" s="60"/>
      <c r="Z548" s="69"/>
      <c r="AA548" s="66"/>
      <c r="AB548" s="63"/>
      <c r="AC548" s="64"/>
      <c r="AD548" s="69"/>
      <c r="AE548" s="64"/>
      <c r="AF548" s="69"/>
      <c r="AG548" s="64"/>
      <c r="AH548" s="59"/>
      <c r="AI548" s="60"/>
      <c r="AJ548" s="64"/>
      <c r="AK548" s="64"/>
      <c r="AL548" s="59"/>
      <c r="AM548" s="60"/>
      <c r="AN548" s="59"/>
      <c r="AO548" s="60"/>
      <c r="AP548" s="59"/>
      <c r="AQ548" s="60"/>
      <c r="AR548" s="69"/>
      <c r="AS548" s="64"/>
      <c r="AT548" s="60"/>
      <c r="AU548" s="64"/>
      <c r="AV548" s="64"/>
      <c r="AW548" s="64"/>
      <c r="AX548" s="64"/>
      <c r="AY548" s="64"/>
      <c r="AZ548" s="64"/>
      <c r="BA548" s="64"/>
      <c r="BB548" s="64"/>
      <c r="BC548" s="69"/>
      <c r="BD548" s="60"/>
      <c r="BE548" s="59"/>
      <c r="BF548" s="60"/>
      <c r="BG548" s="60"/>
      <c r="BH548" s="69"/>
      <c r="BI548" s="64"/>
      <c r="BJ548" s="64"/>
      <c r="BK548" s="64"/>
      <c r="BL548" s="69"/>
      <c r="BM548" s="64"/>
      <c r="BN548" s="64"/>
      <c r="BO548" s="64"/>
      <c r="BP548" s="64"/>
      <c r="BQ548" s="60">
        <v>6228.7673199999999</v>
      </c>
      <c r="BR548" s="64"/>
      <c r="BS548" s="69"/>
      <c r="BT548" s="64"/>
      <c r="BU548" s="70"/>
      <c r="BV548" s="66"/>
      <c r="BW548" s="64"/>
      <c r="BX548" s="66"/>
      <c r="BY548" s="66"/>
      <c r="BZ548" s="64"/>
      <c r="CA548" s="64"/>
      <c r="CB548" s="60"/>
      <c r="CC548" s="60"/>
      <c r="CD548" s="64"/>
      <c r="CE548" s="64"/>
      <c r="CF548" s="69"/>
      <c r="CG548" s="64"/>
    </row>
    <row r="549" spans="1:85" outlineLevel="1" x14ac:dyDescent="0.35">
      <c r="A549" s="84" t="s">
        <v>830</v>
      </c>
      <c r="B549" s="100" t="s">
        <v>920</v>
      </c>
      <c r="C549" s="55" t="s">
        <v>104</v>
      </c>
      <c r="D549" s="55" t="s">
        <v>921</v>
      </c>
      <c r="E549" s="57" t="s">
        <v>65</v>
      </c>
      <c r="F549" s="86">
        <f t="shared" si="119"/>
        <v>25472.626629999999</v>
      </c>
      <c r="G549" s="59">
        <f t="shared" si="117"/>
        <v>11360</v>
      </c>
      <c r="H549" s="60">
        <f t="shared" si="118"/>
        <v>14112.626630000001</v>
      </c>
      <c r="I549" s="61"/>
      <c r="J549" s="60"/>
      <c r="K549" s="69"/>
      <c r="L549" s="64"/>
      <c r="M549" s="63"/>
      <c r="N549" s="64"/>
      <c r="O549" s="69"/>
      <c r="P549" s="64"/>
      <c r="Q549" s="59"/>
      <c r="R549" s="60"/>
      <c r="S549" s="64"/>
      <c r="T549" s="59"/>
      <c r="U549" s="60"/>
      <c r="V549" s="59"/>
      <c r="W549" s="60"/>
      <c r="X549" s="59"/>
      <c r="Y549" s="60"/>
      <c r="Z549" s="69"/>
      <c r="AA549" s="66"/>
      <c r="AB549" s="63"/>
      <c r="AC549" s="64"/>
      <c r="AD549" s="69"/>
      <c r="AE549" s="64"/>
      <c r="AF549" s="69"/>
      <c r="AG549" s="64"/>
      <c r="AH549" s="59"/>
      <c r="AI549" s="60"/>
      <c r="AJ549" s="64"/>
      <c r="AK549" s="64"/>
      <c r="AL549" s="59"/>
      <c r="AM549" s="60"/>
      <c r="AN549" s="59">
        <f>11360000/1000</f>
        <v>11360</v>
      </c>
      <c r="AO549" s="60">
        <f>4640000/1000</f>
        <v>4640</v>
      </c>
      <c r="AP549" s="59"/>
      <c r="AQ549" s="8"/>
      <c r="AR549" s="69"/>
      <c r="AS549" s="64"/>
      <c r="AT549" s="60"/>
      <c r="AU549" s="64"/>
      <c r="AV549" s="64"/>
      <c r="AW549" s="64"/>
      <c r="AX549" s="64">
        <v>3787.2359999999999</v>
      </c>
      <c r="AY549" s="64"/>
      <c r="AZ549" s="64"/>
      <c r="BA549" s="64"/>
      <c r="BB549" s="64"/>
      <c r="BC549" s="69"/>
      <c r="BD549" s="60"/>
      <c r="BE549" s="59"/>
      <c r="BF549" s="60"/>
      <c r="BG549" s="60"/>
      <c r="BH549" s="69"/>
      <c r="BI549" s="64"/>
      <c r="BJ549" s="64"/>
      <c r="BK549" s="64"/>
      <c r="BL549" s="69"/>
      <c r="BM549" s="64"/>
      <c r="BN549" s="64"/>
      <c r="BO549" s="64"/>
      <c r="BP549" s="64">
        <v>5445</v>
      </c>
      <c r="BQ549" s="64"/>
      <c r="BR549" s="64"/>
      <c r="BS549" s="69"/>
      <c r="BT549" s="64"/>
      <c r="BU549" s="70"/>
      <c r="BV549" s="66"/>
      <c r="BW549" s="64"/>
      <c r="BX549" s="66"/>
      <c r="BY549" s="66"/>
      <c r="BZ549" s="64"/>
      <c r="CA549" s="64"/>
      <c r="CB549" s="60"/>
      <c r="CC549" s="60"/>
      <c r="CD549" s="64">
        <v>240.39062999999999</v>
      </c>
      <c r="CE549" s="64"/>
      <c r="CF549" s="69"/>
      <c r="CG549" s="64"/>
    </row>
    <row r="550" spans="1:85" outlineLevel="1" x14ac:dyDescent="0.35">
      <c r="A550" s="84" t="s">
        <v>830</v>
      </c>
      <c r="B550" s="88" t="s">
        <v>924</v>
      </c>
      <c r="C550" s="55" t="s">
        <v>113</v>
      </c>
      <c r="D550" s="77" t="s">
        <v>925</v>
      </c>
      <c r="E550" s="57" t="s">
        <v>65</v>
      </c>
      <c r="F550" s="86">
        <f t="shared" si="119"/>
        <v>6044.0989399999999</v>
      </c>
      <c r="G550" s="59">
        <f t="shared" si="117"/>
        <v>3315.1163900000001</v>
      </c>
      <c r="H550" s="60">
        <f t="shared" si="118"/>
        <v>2728.9825499999997</v>
      </c>
      <c r="I550" s="61"/>
      <c r="J550" s="60"/>
      <c r="K550" s="69">
        <v>1101.82026</v>
      </c>
      <c r="L550" s="64">
        <v>450.03926000000001</v>
      </c>
      <c r="M550" s="63"/>
      <c r="N550" s="64"/>
      <c r="O550" s="69"/>
      <c r="P550" s="64"/>
      <c r="Q550" s="59"/>
      <c r="R550" s="60"/>
      <c r="S550" s="64">
        <v>1862.8363999999999</v>
      </c>
      <c r="T550" s="59">
        <v>2213.2961300000002</v>
      </c>
      <c r="U550" s="60">
        <v>22.356870000000001</v>
      </c>
      <c r="V550" s="59"/>
      <c r="W550" s="60"/>
      <c r="X550" s="59"/>
      <c r="Y550" s="60"/>
      <c r="Z550" s="69"/>
      <c r="AA550" s="66"/>
      <c r="AB550" s="63"/>
      <c r="AC550" s="64"/>
      <c r="AD550" s="69"/>
      <c r="AE550" s="64"/>
      <c r="AF550" s="69"/>
      <c r="AG550" s="64"/>
      <c r="AH550" s="59"/>
      <c r="AI550" s="60"/>
      <c r="AJ550" s="64"/>
      <c r="AK550" s="64"/>
      <c r="AL550" s="59"/>
      <c r="AM550" s="60"/>
      <c r="AN550" s="59"/>
      <c r="AO550" s="60"/>
      <c r="AP550" s="59"/>
      <c r="AQ550" s="60"/>
      <c r="AR550" s="69"/>
      <c r="AS550" s="64"/>
      <c r="AT550" s="60"/>
      <c r="AU550" s="64"/>
      <c r="AV550" s="64"/>
      <c r="AW550" s="64"/>
      <c r="AX550" s="64"/>
      <c r="AY550" s="64"/>
      <c r="AZ550" s="64"/>
      <c r="BA550" s="64"/>
      <c r="BB550" s="64"/>
      <c r="BC550" s="69"/>
      <c r="BD550" s="60"/>
      <c r="BE550" s="59"/>
      <c r="BF550" s="60"/>
      <c r="BG550" s="60"/>
      <c r="BH550" s="69"/>
      <c r="BI550" s="64"/>
      <c r="BJ550" s="64"/>
      <c r="BK550" s="64"/>
      <c r="BL550" s="69"/>
      <c r="BM550" s="64"/>
      <c r="BN550" s="64"/>
      <c r="BO550" s="64">
        <v>393.75002000000001</v>
      </c>
      <c r="BP550" s="64"/>
      <c r="BQ550" s="64"/>
      <c r="BR550" s="64"/>
      <c r="BS550" s="69"/>
      <c r="BT550" s="64"/>
      <c r="BU550" s="70"/>
      <c r="BV550" s="66"/>
      <c r="BW550" s="64"/>
      <c r="BX550" s="66"/>
      <c r="BY550" s="66"/>
      <c r="BZ550" s="64"/>
      <c r="CA550" s="64"/>
      <c r="CB550" s="60"/>
      <c r="CC550" s="60"/>
      <c r="CD550" s="64"/>
      <c r="CE550" s="64"/>
      <c r="CF550" s="69"/>
      <c r="CG550" s="64"/>
    </row>
    <row r="551" spans="1:85" outlineLevel="1" x14ac:dyDescent="0.35">
      <c r="A551" s="84" t="s">
        <v>830</v>
      </c>
      <c r="B551" s="88" t="s">
        <v>922</v>
      </c>
      <c r="C551" s="55" t="s">
        <v>113</v>
      </c>
      <c r="D551" s="77" t="s">
        <v>923</v>
      </c>
      <c r="E551" s="57" t="s">
        <v>65</v>
      </c>
      <c r="F551" s="86">
        <f t="shared" si="119"/>
        <v>4564.9595900000004</v>
      </c>
      <c r="G551" s="59">
        <f t="shared" si="117"/>
        <v>1354.06222</v>
      </c>
      <c r="H551" s="60">
        <f t="shared" si="118"/>
        <v>3210.8973700000001</v>
      </c>
      <c r="I551" s="61">
        <v>100.77797</v>
      </c>
      <c r="J551" s="60">
        <v>41.16283</v>
      </c>
      <c r="K551" s="69"/>
      <c r="L551" s="64"/>
      <c r="M551" s="63"/>
      <c r="N551" s="64"/>
      <c r="O551" s="69"/>
      <c r="P551" s="64"/>
      <c r="Q551" s="59"/>
      <c r="R551" s="60"/>
      <c r="S551" s="64">
        <v>3103.7722100000001</v>
      </c>
      <c r="T551" s="59"/>
      <c r="U551" s="60"/>
      <c r="V551" s="59"/>
      <c r="W551" s="60"/>
      <c r="X551" s="59">
        <v>1253.2842499999999</v>
      </c>
      <c r="Y551" s="60">
        <v>65.962329999999994</v>
      </c>
      <c r="Z551" s="69"/>
      <c r="AA551" s="66"/>
      <c r="AB551" s="63"/>
      <c r="AC551" s="64"/>
      <c r="AD551" s="69"/>
      <c r="AE551" s="64"/>
      <c r="AF551" s="69"/>
      <c r="AG551" s="64"/>
      <c r="AH551" s="59"/>
      <c r="AI551" s="60"/>
      <c r="AJ551" s="64"/>
      <c r="AK551" s="64"/>
      <c r="AL551" s="59"/>
      <c r="AM551" s="60"/>
      <c r="AN551" s="59"/>
      <c r="AO551" s="60"/>
      <c r="AP551" s="59"/>
      <c r="AQ551" s="60"/>
      <c r="AR551" s="69"/>
      <c r="AS551" s="64"/>
      <c r="AT551" s="60"/>
      <c r="AU551" s="64"/>
      <c r="AV551" s="64"/>
      <c r="AW551" s="64"/>
      <c r="AX551" s="64"/>
      <c r="AY551" s="64"/>
      <c r="AZ551" s="64"/>
      <c r="BA551" s="64"/>
      <c r="BB551" s="64"/>
      <c r="BC551" s="69"/>
      <c r="BD551" s="60"/>
      <c r="BE551" s="59"/>
      <c r="BF551" s="60"/>
      <c r="BG551" s="60"/>
      <c r="BH551" s="69"/>
      <c r="BI551" s="64"/>
      <c r="BJ551" s="64"/>
      <c r="BK551" s="64"/>
      <c r="BL551" s="69"/>
      <c r="BM551" s="64"/>
      <c r="BN551" s="64"/>
      <c r="BO551" s="64"/>
      <c r="BP551" s="64"/>
      <c r="BQ551" s="64"/>
      <c r="BR551" s="64"/>
      <c r="BS551" s="69"/>
      <c r="BT551" s="64"/>
      <c r="BU551" s="70"/>
      <c r="BV551" s="66"/>
      <c r="BW551" s="64"/>
      <c r="BX551" s="66"/>
      <c r="BY551" s="66"/>
      <c r="BZ551" s="64"/>
      <c r="CA551" s="64"/>
      <c r="CB551" s="60"/>
      <c r="CC551" s="60"/>
      <c r="CD551" s="64"/>
      <c r="CE551" s="64"/>
      <c r="CF551" s="69"/>
      <c r="CG551" s="64"/>
    </row>
    <row r="552" spans="1:85" outlineLevel="1" x14ac:dyDescent="0.35">
      <c r="A552" s="54" t="s">
        <v>830</v>
      </c>
      <c r="B552" s="88" t="s">
        <v>926</v>
      </c>
      <c r="C552" s="55" t="s">
        <v>113</v>
      </c>
      <c r="D552" s="77" t="s">
        <v>927</v>
      </c>
      <c r="E552" s="57" t="s">
        <v>261</v>
      </c>
      <c r="F552" s="86">
        <f t="shared" si="119"/>
        <v>88928.297990000006</v>
      </c>
      <c r="G552" s="59">
        <f t="shared" si="117"/>
        <v>41444.132570000002</v>
      </c>
      <c r="H552" s="60">
        <f t="shared" si="118"/>
        <v>47484.165420000005</v>
      </c>
      <c r="I552" s="61">
        <v>1018.97723</v>
      </c>
      <c r="J552" s="60">
        <v>416.20197000000002</v>
      </c>
      <c r="K552" s="69"/>
      <c r="L552" s="64"/>
      <c r="M552" s="63"/>
      <c r="N552" s="64"/>
      <c r="O552" s="69"/>
      <c r="P552" s="64"/>
      <c r="Q552" s="59"/>
      <c r="R552" s="60"/>
      <c r="S552" s="64">
        <v>9888.7260999999999</v>
      </c>
      <c r="T552" s="59">
        <v>24216.271489999999</v>
      </c>
      <c r="U552" s="60">
        <v>244.61250999999999</v>
      </c>
      <c r="V552" s="59"/>
      <c r="W552" s="60"/>
      <c r="X552" s="59">
        <v>2391.0410400000001</v>
      </c>
      <c r="Y552" s="60">
        <v>125.84426999999999</v>
      </c>
      <c r="Z552" s="69"/>
      <c r="AA552" s="66"/>
      <c r="AB552" s="63"/>
      <c r="AC552" s="64"/>
      <c r="AD552" s="69">
        <v>5530.4426299999996</v>
      </c>
      <c r="AE552" s="64">
        <v>2258.9131900000002</v>
      </c>
      <c r="AF552" s="69"/>
      <c r="AG552" s="64"/>
      <c r="AH552" s="69">
        <v>8287.4001800000005</v>
      </c>
      <c r="AI552" s="73">
        <v>3384.9944399999999</v>
      </c>
      <c r="AJ552" s="64">
        <v>31164.872940000001</v>
      </c>
      <c r="AK552" s="64"/>
      <c r="AL552" s="59"/>
      <c r="AM552" s="60"/>
      <c r="AN552" s="59"/>
      <c r="AO552" s="60"/>
      <c r="AP552" s="59"/>
      <c r="AQ552" s="60"/>
      <c r="AR552" s="69"/>
      <c r="AS552" s="64"/>
      <c r="AT552" s="60"/>
      <c r="AU552" s="64"/>
      <c r="AV552" s="64"/>
      <c r="AW552" s="64"/>
      <c r="AX552" s="64"/>
      <c r="AY552" s="64"/>
      <c r="AZ552" s="64"/>
      <c r="BA552" s="64"/>
      <c r="BB552" s="64"/>
      <c r="BC552" s="69"/>
      <c r="BD552" s="60"/>
      <c r="BE552" s="59"/>
      <c r="BF552" s="60"/>
      <c r="BG552" s="60"/>
      <c r="BH552" s="69"/>
      <c r="BI552" s="64"/>
      <c r="BJ552" s="64"/>
      <c r="BK552" s="64"/>
      <c r="BL552" s="69"/>
      <c r="BM552" s="64"/>
      <c r="BN552" s="64"/>
      <c r="BO552" s="64"/>
      <c r="BP552" s="64"/>
      <c r="BQ552" s="64"/>
      <c r="BR552" s="64"/>
      <c r="BS552" s="69"/>
      <c r="BT552" s="64"/>
      <c r="BU552" s="70"/>
      <c r="BV552" s="66"/>
      <c r="BW552" s="64"/>
      <c r="BX552" s="66"/>
      <c r="BY552" s="66"/>
      <c r="BZ552" s="64"/>
      <c r="CA552" s="64"/>
      <c r="CB552" s="60"/>
      <c r="CC552" s="60"/>
      <c r="CD552" s="64"/>
      <c r="CE552" s="64"/>
      <c r="CF552" s="69"/>
      <c r="CG552" s="64"/>
    </row>
    <row r="553" spans="1:85" outlineLevel="1" x14ac:dyDescent="0.35">
      <c r="A553" s="84" t="s">
        <v>830</v>
      </c>
      <c r="B553" s="71" t="s">
        <v>928</v>
      </c>
      <c r="C553" s="55" t="s">
        <v>113</v>
      </c>
      <c r="D553" s="77" t="s">
        <v>929</v>
      </c>
      <c r="E553" s="57" t="s">
        <v>65</v>
      </c>
      <c r="F553" s="86">
        <f t="shared" si="119"/>
        <v>1719.0272</v>
      </c>
      <c r="G553" s="59">
        <f t="shared" si="117"/>
        <v>566.35621000000003</v>
      </c>
      <c r="H553" s="60">
        <f t="shared" si="118"/>
        <v>1152.6709900000001</v>
      </c>
      <c r="I553" s="61"/>
      <c r="J553" s="60"/>
      <c r="K553" s="69">
        <v>566.35621000000003</v>
      </c>
      <c r="L553" s="64">
        <v>231.32858999999999</v>
      </c>
      <c r="M553" s="63"/>
      <c r="N553" s="64"/>
      <c r="O553" s="69"/>
      <c r="P553" s="64"/>
      <c r="Q553" s="59"/>
      <c r="R553" s="60"/>
      <c r="S553" s="64">
        <v>921.3424</v>
      </c>
      <c r="T553" s="59"/>
      <c r="U553" s="60"/>
      <c r="V553" s="59"/>
      <c r="W553" s="60"/>
      <c r="X553" s="59"/>
      <c r="Y553" s="60"/>
      <c r="Z553" s="69"/>
      <c r="AA553" s="66"/>
      <c r="AB553" s="63"/>
      <c r="AC553" s="64"/>
      <c r="AD553" s="69"/>
      <c r="AE553" s="64"/>
      <c r="AF553" s="69"/>
      <c r="AG553" s="64"/>
      <c r="AH553" s="59"/>
      <c r="AI553" s="60"/>
      <c r="AJ553" s="64"/>
      <c r="AK553" s="64"/>
      <c r="AL553" s="59"/>
      <c r="AM553" s="60"/>
      <c r="AN553" s="59"/>
      <c r="AO553" s="60"/>
      <c r="AP553" s="59"/>
      <c r="AQ553" s="60"/>
      <c r="AR553" s="69"/>
      <c r="AS553" s="64"/>
      <c r="AT553" s="60"/>
      <c r="AU553" s="64"/>
      <c r="AV553" s="64"/>
      <c r="AW553" s="64"/>
      <c r="AX553" s="64"/>
      <c r="AY553" s="64"/>
      <c r="AZ553" s="64"/>
      <c r="BA553" s="64"/>
      <c r="BB553" s="64"/>
      <c r="BC553" s="69"/>
      <c r="BD553" s="60"/>
      <c r="BE553" s="59"/>
      <c r="BF553" s="60"/>
      <c r="BG553" s="60"/>
      <c r="BH553" s="69"/>
      <c r="BI553" s="64"/>
      <c r="BJ553" s="64"/>
      <c r="BK553" s="64"/>
      <c r="BL553" s="69"/>
      <c r="BM553" s="64"/>
      <c r="BN553" s="64"/>
      <c r="BO553" s="64"/>
      <c r="BP553" s="64"/>
      <c r="BQ553" s="64"/>
      <c r="BR553" s="64"/>
      <c r="BS553" s="69"/>
      <c r="BT553" s="64"/>
      <c r="BU553" s="70"/>
      <c r="BV553" s="66"/>
      <c r="BW553" s="64"/>
      <c r="BX553" s="66"/>
      <c r="BY553" s="66"/>
      <c r="BZ553" s="64"/>
      <c r="CA553" s="64"/>
      <c r="CB553" s="60"/>
      <c r="CC553" s="60"/>
      <c r="CD553" s="64"/>
      <c r="CE553" s="64"/>
      <c r="CF553" s="69"/>
      <c r="CG553" s="64"/>
    </row>
    <row r="554" spans="1:85" outlineLevel="1" x14ac:dyDescent="0.35">
      <c r="A554" s="84" t="s">
        <v>830</v>
      </c>
      <c r="B554" s="88" t="s">
        <v>930</v>
      </c>
      <c r="C554" s="55" t="s">
        <v>113</v>
      </c>
      <c r="D554" s="77" t="s">
        <v>931</v>
      </c>
      <c r="E554" s="57" t="s">
        <v>65</v>
      </c>
      <c r="F554" s="86">
        <f t="shared" si="119"/>
        <v>3760.4120000000003</v>
      </c>
      <c r="G554" s="59">
        <f t="shared" si="117"/>
        <v>2864.0561500000003</v>
      </c>
      <c r="H554" s="60">
        <f t="shared" si="118"/>
        <v>896.35585000000003</v>
      </c>
      <c r="I554" s="61">
        <v>67.185310000000001</v>
      </c>
      <c r="J554" s="60">
        <v>27.441890000000001</v>
      </c>
      <c r="K554" s="69">
        <v>415.11336</v>
      </c>
      <c r="L554" s="64">
        <v>169.55333999999999</v>
      </c>
      <c r="M554" s="63"/>
      <c r="N554" s="64"/>
      <c r="O554" s="69"/>
      <c r="P554" s="64"/>
      <c r="Q554" s="59"/>
      <c r="R554" s="60"/>
      <c r="S554" s="64">
        <v>675.3021</v>
      </c>
      <c r="T554" s="59">
        <v>2381.7574800000002</v>
      </c>
      <c r="U554" s="60">
        <v>24.058520000000001</v>
      </c>
      <c r="V554" s="59"/>
      <c r="W554" s="60"/>
      <c r="X554" s="59"/>
      <c r="Y554" s="60"/>
      <c r="Z554" s="69"/>
      <c r="AA554" s="66"/>
      <c r="AB554" s="63"/>
      <c r="AC554" s="64"/>
      <c r="AD554" s="69"/>
      <c r="AE554" s="64"/>
      <c r="AF554" s="69"/>
      <c r="AG554" s="64"/>
      <c r="AH554" s="59"/>
      <c r="AI554" s="60"/>
      <c r="AJ554" s="64"/>
      <c r="AK554" s="64"/>
      <c r="AL554" s="59"/>
      <c r="AM554" s="60"/>
      <c r="AN554" s="59"/>
      <c r="AO554" s="60"/>
      <c r="AP554" s="59"/>
      <c r="AQ554" s="60"/>
      <c r="AR554" s="69"/>
      <c r="AS554" s="64"/>
      <c r="AT554" s="60"/>
      <c r="AU554" s="64"/>
      <c r="AV554" s="64"/>
      <c r="AW554" s="64"/>
      <c r="AX554" s="64"/>
      <c r="AY554" s="64"/>
      <c r="AZ554" s="64"/>
      <c r="BA554" s="64"/>
      <c r="BB554" s="64"/>
      <c r="BC554" s="69"/>
      <c r="BD554" s="60"/>
      <c r="BE554" s="59"/>
      <c r="BF554" s="60"/>
      <c r="BG554" s="60"/>
      <c r="BH554" s="69"/>
      <c r="BI554" s="64"/>
      <c r="BJ554" s="64"/>
      <c r="BK554" s="64"/>
      <c r="BL554" s="69"/>
      <c r="BM554" s="64"/>
      <c r="BN554" s="64"/>
      <c r="BO554" s="64"/>
      <c r="BP554" s="64"/>
      <c r="BQ554" s="64"/>
      <c r="BR554" s="64"/>
      <c r="BS554" s="69"/>
      <c r="BT554" s="64"/>
      <c r="BU554" s="70"/>
      <c r="BV554" s="66"/>
      <c r="BW554" s="64"/>
      <c r="BX554" s="66"/>
      <c r="BY554" s="66"/>
      <c r="BZ554" s="64"/>
      <c r="CA554" s="64"/>
      <c r="CB554" s="60"/>
      <c r="CC554" s="60"/>
      <c r="CD554" s="64"/>
      <c r="CE554" s="64"/>
      <c r="CF554" s="69"/>
      <c r="CG554" s="64"/>
    </row>
    <row r="555" spans="1:85" outlineLevel="1" x14ac:dyDescent="0.35">
      <c r="A555" s="92" t="s">
        <v>830</v>
      </c>
      <c r="B555" s="88" t="s">
        <v>932</v>
      </c>
      <c r="C555" s="55" t="s">
        <v>113</v>
      </c>
      <c r="D555" s="77" t="s">
        <v>933</v>
      </c>
      <c r="E555" s="57" t="s">
        <v>65</v>
      </c>
      <c r="F555" s="86">
        <f t="shared" ref="F555:F557" si="120">G555+H555</f>
        <v>5401.6211700000003</v>
      </c>
      <c r="G555" s="59">
        <f t="shared" si="117"/>
        <v>4014.3628200000003</v>
      </c>
      <c r="H555" s="60">
        <f t="shared" si="118"/>
        <v>1387.2583499999998</v>
      </c>
      <c r="I555" s="61"/>
      <c r="J555" s="60"/>
      <c r="K555" s="69">
        <v>547.04861000000005</v>
      </c>
      <c r="L555" s="64">
        <v>223.44238999999999</v>
      </c>
      <c r="M555" s="63"/>
      <c r="N555" s="64"/>
      <c r="O555" s="69"/>
      <c r="P555" s="64"/>
      <c r="Q555" s="59"/>
      <c r="R555" s="60"/>
      <c r="S555" s="64">
        <v>889.93299999999999</v>
      </c>
      <c r="T555" s="59">
        <v>2694.3835899999999</v>
      </c>
      <c r="U555" s="60">
        <v>27.21641</v>
      </c>
      <c r="V555" s="59">
        <v>772.93061999999998</v>
      </c>
      <c r="W555" s="60">
        <v>7.8073800000000002</v>
      </c>
      <c r="X555" s="59"/>
      <c r="Y555" s="60"/>
      <c r="Z555" s="69"/>
      <c r="AA555" s="66"/>
      <c r="AB555" s="63"/>
      <c r="AC555" s="64"/>
      <c r="AD555" s="69"/>
      <c r="AE555" s="64"/>
      <c r="AF555" s="69"/>
      <c r="AG555" s="64"/>
      <c r="AH555" s="59"/>
      <c r="AI555" s="60"/>
      <c r="AJ555" s="64"/>
      <c r="AK555" s="64"/>
      <c r="AL555" s="59"/>
      <c r="AM555" s="60"/>
      <c r="AN555" s="59"/>
      <c r="AO555" s="60"/>
      <c r="AP555" s="59"/>
      <c r="AQ555" s="60"/>
      <c r="AR555" s="69"/>
      <c r="AS555" s="64"/>
      <c r="AT555" s="60"/>
      <c r="AU555" s="64"/>
      <c r="AV555" s="64"/>
      <c r="AW555" s="64"/>
      <c r="AX555" s="64"/>
      <c r="AY555" s="64"/>
      <c r="AZ555" s="64"/>
      <c r="BA555" s="64"/>
      <c r="BB555" s="64"/>
      <c r="BC555" s="69"/>
      <c r="BD555" s="60"/>
      <c r="BE555" s="59"/>
      <c r="BF555" s="60"/>
      <c r="BG555" s="60"/>
      <c r="BH555" s="69"/>
      <c r="BI555" s="64"/>
      <c r="BJ555" s="64"/>
      <c r="BK555" s="64"/>
      <c r="BL555" s="69"/>
      <c r="BM555" s="64"/>
      <c r="BN555" s="64"/>
      <c r="BO555" s="64">
        <v>238.85917000000001</v>
      </c>
      <c r="BP555" s="64"/>
      <c r="BQ555" s="64"/>
      <c r="BR555" s="64"/>
      <c r="BS555" s="69"/>
      <c r="BT555" s="64"/>
      <c r="BU555" s="70"/>
      <c r="BV555" s="66"/>
      <c r="BW555" s="64"/>
      <c r="BX555" s="66"/>
      <c r="BY555" s="66"/>
      <c r="BZ555" s="64"/>
      <c r="CA555" s="64"/>
      <c r="CB555" s="60"/>
      <c r="CC555" s="60"/>
      <c r="CD555" s="64"/>
      <c r="CE555" s="64"/>
      <c r="CF555" s="69"/>
      <c r="CG555" s="64"/>
    </row>
    <row r="556" spans="1:85" outlineLevel="1" x14ac:dyDescent="0.35">
      <c r="A556" s="92" t="s">
        <v>830</v>
      </c>
      <c r="B556" s="54" t="s">
        <v>934</v>
      </c>
      <c r="C556" s="55" t="s">
        <v>113</v>
      </c>
      <c r="D556" s="77" t="s">
        <v>935</v>
      </c>
      <c r="E556" s="57" t="s">
        <v>65</v>
      </c>
      <c r="F556" s="86">
        <f t="shared" si="120"/>
        <v>1156.3322799999999</v>
      </c>
      <c r="G556" s="59">
        <f t="shared" si="117"/>
        <v>871.2212199999999</v>
      </c>
      <c r="H556" s="60">
        <f t="shared" si="118"/>
        <v>285.11106000000001</v>
      </c>
      <c r="I556" s="61"/>
      <c r="J556" s="60"/>
      <c r="K556" s="69">
        <v>136.44036</v>
      </c>
      <c r="L556" s="64">
        <v>55.72916</v>
      </c>
      <c r="M556" s="63"/>
      <c r="N556" s="64"/>
      <c r="O556" s="69"/>
      <c r="P556" s="64"/>
      <c r="Q556" s="59"/>
      <c r="R556" s="60"/>
      <c r="S556" s="64">
        <v>221.95975999999999</v>
      </c>
      <c r="T556" s="59">
        <v>734.78085999999996</v>
      </c>
      <c r="U556" s="60">
        <v>7.4221399999999997</v>
      </c>
      <c r="V556" s="59"/>
      <c r="W556" s="60"/>
      <c r="X556" s="59"/>
      <c r="Y556" s="60"/>
      <c r="Z556" s="69"/>
      <c r="AA556" s="66"/>
      <c r="AB556" s="63"/>
      <c r="AC556" s="64"/>
      <c r="AD556" s="69"/>
      <c r="AE556" s="64"/>
      <c r="AF556" s="69"/>
      <c r="AG556" s="64"/>
      <c r="AH556" s="59"/>
      <c r="AI556" s="60"/>
      <c r="AJ556" s="64"/>
      <c r="AK556" s="64"/>
      <c r="AL556" s="59"/>
      <c r="AM556" s="60"/>
      <c r="AN556" s="59"/>
      <c r="AO556" s="60"/>
      <c r="AP556" s="59"/>
      <c r="AQ556" s="60"/>
      <c r="AR556" s="69"/>
      <c r="AS556" s="64"/>
      <c r="AT556" s="60"/>
      <c r="AU556" s="64"/>
      <c r="AV556" s="64"/>
      <c r="AW556" s="64"/>
      <c r="AX556" s="64"/>
      <c r="AY556" s="64"/>
      <c r="AZ556" s="64"/>
      <c r="BA556" s="64"/>
      <c r="BB556" s="64"/>
      <c r="BC556" s="69"/>
      <c r="BD556" s="60"/>
      <c r="BE556" s="59"/>
      <c r="BF556" s="60"/>
      <c r="BG556" s="60"/>
      <c r="BH556" s="69"/>
      <c r="BI556" s="64"/>
      <c r="BJ556" s="64"/>
      <c r="BK556" s="64"/>
      <c r="BL556" s="69"/>
      <c r="BM556" s="64"/>
      <c r="BN556" s="64"/>
      <c r="BO556" s="64"/>
      <c r="BP556" s="64"/>
      <c r="BQ556" s="64"/>
      <c r="BR556" s="64"/>
      <c r="BS556" s="69"/>
      <c r="BT556" s="64"/>
      <c r="BU556" s="70"/>
      <c r="BV556" s="66"/>
      <c r="BW556" s="64"/>
      <c r="BX556" s="66"/>
      <c r="BY556" s="66"/>
      <c r="BZ556" s="64"/>
      <c r="CA556" s="64"/>
      <c r="CB556" s="60"/>
      <c r="CC556" s="60"/>
      <c r="CD556" s="64"/>
      <c r="CE556" s="64"/>
      <c r="CF556" s="69"/>
      <c r="CG556" s="64"/>
    </row>
    <row r="557" spans="1:85" outlineLevel="1" x14ac:dyDescent="0.35">
      <c r="A557" s="92" t="s">
        <v>830</v>
      </c>
      <c r="B557" s="54" t="s">
        <v>936</v>
      </c>
      <c r="C557" s="55" t="s">
        <v>113</v>
      </c>
      <c r="D557" s="55" t="s">
        <v>937</v>
      </c>
      <c r="E557" s="57" t="s">
        <v>65</v>
      </c>
      <c r="F557" s="86">
        <f t="shared" si="120"/>
        <v>6174.2739200000005</v>
      </c>
      <c r="G557" s="59">
        <f t="shared" si="117"/>
        <v>3690.8149000000003</v>
      </c>
      <c r="H557" s="60">
        <f t="shared" si="118"/>
        <v>2483.4590200000002</v>
      </c>
      <c r="I557" s="61"/>
      <c r="J557" s="60"/>
      <c r="K557" s="69">
        <v>469.81822</v>
      </c>
      <c r="L557" s="64">
        <v>191.89758</v>
      </c>
      <c r="M557" s="63"/>
      <c r="N557" s="64"/>
      <c r="O557" s="69"/>
      <c r="P557" s="64"/>
      <c r="Q557" s="59"/>
      <c r="R557" s="60"/>
      <c r="S557" s="64">
        <v>764.29539999999997</v>
      </c>
      <c r="T557" s="59">
        <v>1566.7993099999999</v>
      </c>
      <c r="U557" s="60">
        <v>15.82649</v>
      </c>
      <c r="V557" s="59">
        <v>604.57320000000004</v>
      </c>
      <c r="W557" s="60">
        <v>6.1067999999999998</v>
      </c>
      <c r="X557" s="59">
        <v>1049.62417</v>
      </c>
      <c r="Y557" s="60">
        <v>55.243380000000002</v>
      </c>
      <c r="Z557" s="69"/>
      <c r="AA557" s="66"/>
      <c r="AB557" s="63"/>
      <c r="AC557" s="64"/>
      <c r="AD557" s="69"/>
      <c r="AE557" s="64"/>
      <c r="AF557" s="69"/>
      <c r="AG557" s="64"/>
      <c r="AH557" s="59"/>
      <c r="AI557" s="60"/>
      <c r="AJ557" s="64"/>
      <c r="AK557" s="64"/>
      <c r="AL557" s="59"/>
      <c r="AM557" s="60"/>
      <c r="AN557" s="59"/>
      <c r="AO557" s="60"/>
      <c r="AP557" s="59"/>
      <c r="AQ557" s="60"/>
      <c r="AR557" s="69"/>
      <c r="AS557" s="64"/>
      <c r="AT557" s="60"/>
      <c r="AU557" s="64"/>
      <c r="AV557" s="64"/>
      <c r="AW557" s="64"/>
      <c r="AX557" s="64"/>
      <c r="AY557" s="64"/>
      <c r="AZ557" s="64"/>
      <c r="BA557" s="64"/>
      <c r="BB557" s="64"/>
      <c r="BC557" s="69"/>
      <c r="BD557" s="60"/>
      <c r="BE557" s="59"/>
      <c r="BF557" s="60"/>
      <c r="BG557" s="60"/>
      <c r="BH557" s="69"/>
      <c r="BI557" s="64"/>
      <c r="BJ557" s="64"/>
      <c r="BK557" s="64"/>
      <c r="BL557" s="69"/>
      <c r="BM557" s="64"/>
      <c r="BN557" s="64"/>
      <c r="BO557" s="64">
        <v>1450.0893699999999</v>
      </c>
      <c r="BP557" s="64"/>
      <c r="BQ557" s="64"/>
      <c r="BR557" s="64"/>
      <c r="BS557" s="69"/>
      <c r="BT557" s="64"/>
      <c r="BU557" s="70"/>
      <c r="BV557" s="66"/>
      <c r="BW557" s="64"/>
      <c r="BX557" s="66"/>
      <c r="BY557" s="66"/>
      <c r="BZ557" s="64"/>
      <c r="CA557" s="64"/>
      <c r="CB557" s="60"/>
      <c r="CC557" s="60"/>
      <c r="CD557" s="64"/>
      <c r="CE557" s="64"/>
      <c r="CF557" s="69"/>
      <c r="CG557" s="64"/>
    </row>
    <row r="558" spans="1:85" s="78" customFormat="1" ht="22.5" x14ac:dyDescent="0.3">
      <c r="A558" s="95" t="s">
        <v>938</v>
      </c>
      <c r="B558" s="96"/>
      <c r="C558" s="97" t="s">
        <v>133</v>
      </c>
      <c r="D558" s="98"/>
      <c r="E558" s="98"/>
      <c r="F558" s="99">
        <f t="shared" ref="F558:AK558" si="121">SUBTOTAL(9,F491:F557)</f>
        <v>282092.83461000002</v>
      </c>
      <c r="G558" s="99">
        <f t="shared" si="121"/>
        <v>113239.91705</v>
      </c>
      <c r="H558" s="99">
        <f t="shared" si="121"/>
        <v>168852.91755999997</v>
      </c>
      <c r="I558" s="99">
        <f t="shared" si="121"/>
        <v>1640.8749500000001</v>
      </c>
      <c r="J558" s="99">
        <f t="shared" si="121"/>
        <v>670.21654000000012</v>
      </c>
      <c r="K558" s="99">
        <f t="shared" si="121"/>
        <v>7984.6571599999997</v>
      </c>
      <c r="L558" s="99">
        <f t="shared" si="121"/>
        <v>3261.3388299999992</v>
      </c>
      <c r="M558" s="99">
        <f t="shared" si="121"/>
        <v>0</v>
      </c>
      <c r="N558" s="99">
        <f t="shared" si="121"/>
        <v>0</v>
      </c>
      <c r="O558" s="99">
        <f t="shared" si="121"/>
        <v>0</v>
      </c>
      <c r="P558" s="99">
        <f t="shared" si="121"/>
        <v>0</v>
      </c>
      <c r="Q558" s="99">
        <f t="shared" si="121"/>
        <v>0</v>
      </c>
      <c r="R558" s="99">
        <f t="shared" si="121"/>
        <v>0</v>
      </c>
      <c r="S558" s="99">
        <f t="shared" si="121"/>
        <v>25729.182170000004</v>
      </c>
      <c r="T558" s="99">
        <f t="shared" si="121"/>
        <v>40674.604699999996</v>
      </c>
      <c r="U558" s="99">
        <f t="shared" si="121"/>
        <v>410.86080999999996</v>
      </c>
      <c r="V558" s="99">
        <f t="shared" si="121"/>
        <v>7688.5747799999999</v>
      </c>
      <c r="W558" s="99">
        <f t="shared" si="121"/>
        <v>77.662430000000001</v>
      </c>
      <c r="X558" s="99">
        <f t="shared" si="121"/>
        <v>4857.7211699999998</v>
      </c>
      <c r="Y558" s="99">
        <f t="shared" si="121"/>
        <v>255.66953999999998</v>
      </c>
      <c r="Z558" s="99">
        <f t="shared" si="121"/>
        <v>0</v>
      </c>
      <c r="AA558" s="99">
        <f t="shared" si="121"/>
        <v>0</v>
      </c>
      <c r="AB558" s="99">
        <f t="shared" si="121"/>
        <v>0</v>
      </c>
      <c r="AC558" s="99">
        <f t="shared" si="121"/>
        <v>0</v>
      </c>
      <c r="AD558" s="99">
        <f t="shared" si="121"/>
        <v>5530.4426299999996</v>
      </c>
      <c r="AE558" s="99">
        <f t="shared" si="121"/>
        <v>2258.9131900000002</v>
      </c>
      <c r="AF558" s="99">
        <f t="shared" si="121"/>
        <v>0</v>
      </c>
      <c r="AG558" s="99">
        <f t="shared" si="121"/>
        <v>0</v>
      </c>
      <c r="AH558" s="99">
        <f t="shared" si="121"/>
        <v>8287.4001800000005</v>
      </c>
      <c r="AI558" s="99">
        <f t="shared" si="121"/>
        <v>3384.9944399999999</v>
      </c>
      <c r="AJ558" s="99">
        <f t="shared" si="121"/>
        <v>39349.365660000003</v>
      </c>
      <c r="AK558" s="99">
        <f t="shared" si="121"/>
        <v>0</v>
      </c>
      <c r="AL558" s="99">
        <f t="shared" ref="AL558:BQ558" si="122">SUBTOTAL(9,AL491:AL557)</f>
        <v>10650</v>
      </c>
      <c r="AM558" s="99">
        <f t="shared" si="122"/>
        <v>4350</v>
      </c>
      <c r="AN558" s="99">
        <f t="shared" si="122"/>
        <v>11360</v>
      </c>
      <c r="AO558" s="99">
        <f t="shared" si="122"/>
        <v>4640</v>
      </c>
      <c r="AP558" s="99">
        <f t="shared" si="122"/>
        <v>14565.64148</v>
      </c>
      <c r="AQ558" s="99">
        <f t="shared" si="122"/>
        <v>7834.3585199999998</v>
      </c>
      <c r="AR558" s="99">
        <f t="shared" si="122"/>
        <v>0</v>
      </c>
      <c r="AS558" s="99">
        <f t="shared" si="122"/>
        <v>0</v>
      </c>
      <c r="AT558" s="99">
        <f t="shared" si="122"/>
        <v>3000</v>
      </c>
      <c r="AU558" s="99">
        <f t="shared" si="122"/>
        <v>0</v>
      </c>
      <c r="AV558" s="99">
        <f t="shared" si="122"/>
        <v>0</v>
      </c>
      <c r="AW558" s="99">
        <f t="shared" si="122"/>
        <v>0</v>
      </c>
      <c r="AX558" s="99">
        <f t="shared" si="122"/>
        <v>3787.2359999999999</v>
      </c>
      <c r="AY558" s="99">
        <f t="shared" si="122"/>
        <v>0</v>
      </c>
      <c r="AZ558" s="99">
        <f t="shared" si="122"/>
        <v>0</v>
      </c>
      <c r="BA558" s="99">
        <f t="shared" si="122"/>
        <v>0</v>
      </c>
      <c r="BB558" s="99">
        <f t="shared" si="122"/>
        <v>0</v>
      </c>
      <c r="BC558" s="99">
        <f t="shared" si="122"/>
        <v>0</v>
      </c>
      <c r="BD558" s="99">
        <f t="shared" si="122"/>
        <v>0</v>
      </c>
      <c r="BE558" s="99">
        <f t="shared" si="122"/>
        <v>0</v>
      </c>
      <c r="BF558" s="99">
        <f t="shared" si="122"/>
        <v>0</v>
      </c>
      <c r="BG558" s="99">
        <f t="shared" si="122"/>
        <v>0</v>
      </c>
      <c r="BH558" s="99">
        <f t="shared" si="122"/>
        <v>0</v>
      </c>
      <c r="BI558" s="99">
        <f t="shared" si="122"/>
        <v>0</v>
      </c>
      <c r="BJ558" s="99">
        <f t="shared" si="122"/>
        <v>2.6029</v>
      </c>
      <c r="BK558" s="99">
        <f t="shared" si="122"/>
        <v>199.98405</v>
      </c>
      <c r="BL558" s="99">
        <f>SUBTOTAL(9,BL491:BL557)</f>
        <v>0</v>
      </c>
      <c r="BM558" s="99">
        <f>SUBTOTAL(9,BM491:BM557)</f>
        <v>0</v>
      </c>
      <c r="BN558" s="99">
        <f t="shared" si="122"/>
        <v>0</v>
      </c>
      <c r="BO558" s="99">
        <f t="shared" si="122"/>
        <v>2576.6669099999999</v>
      </c>
      <c r="BP558" s="99">
        <f t="shared" si="122"/>
        <v>5445</v>
      </c>
      <c r="BQ558" s="99">
        <f t="shared" si="122"/>
        <v>60953.318809999997</v>
      </c>
      <c r="BR558" s="99">
        <f t="shared" ref="BR558:CG558" si="123">SUBTOTAL(9,BR491:BR557)</f>
        <v>0</v>
      </c>
      <c r="BS558" s="99">
        <f t="shared" si="123"/>
        <v>0</v>
      </c>
      <c r="BT558" s="99">
        <f t="shared" si="123"/>
        <v>0</v>
      </c>
      <c r="BU558" s="99">
        <f t="shared" si="123"/>
        <v>0</v>
      </c>
      <c r="BV558" s="99">
        <f t="shared" si="123"/>
        <v>0</v>
      </c>
      <c r="BW558" s="99">
        <f t="shared" si="123"/>
        <v>0</v>
      </c>
      <c r="BX558" s="99">
        <f t="shared" si="123"/>
        <v>0</v>
      </c>
      <c r="BY558" s="99">
        <f t="shared" si="123"/>
        <v>0</v>
      </c>
      <c r="BZ558" s="99">
        <f t="shared" si="123"/>
        <v>0</v>
      </c>
      <c r="CA558" s="99">
        <f t="shared" si="123"/>
        <v>0</v>
      </c>
      <c r="CB558" s="99">
        <f t="shared" si="123"/>
        <v>0</v>
      </c>
      <c r="CC558" s="99">
        <f t="shared" si="123"/>
        <v>0</v>
      </c>
      <c r="CD558" s="99">
        <f t="shared" si="123"/>
        <v>665.54675999999995</v>
      </c>
      <c r="CE558" s="99">
        <f t="shared" si="123"/>
        <v>0</v>
      </c>
      <c r="CF558" s="99">
        <f t="shared" si="123"/>
        <v>0</v>
      </c>
      <c r="CG558" s="99">
        <f t="shared" si="123"/>
        <v>0</v>
      </c>
    </row>
    <row r="559" spans="1:85" ht="69.75" outlineLevel="1" x14ac:dyDescent="0.35">
      <c r="A559" s="84" t="s">
        <v>939</v>
      </c>
      <c r="B559" s="71" t="s">
        <v>940</v>
      </c>
      <c r="C559" s="55" t="s">
        <v>64</v>
      </c>
      <c r="D559" s="77" t="s">
        <v>941</v>
      </c>
      <c r="E559" s="57" t="s">
        <v>65</v>
      </c>
      <c r="F559" s="86">
        <f t="shared" ref="F559:F565" si="124">G559+H559</f>
        <v>576.26479999999992</v>
      </c>
      <c r="G559" s="59">
        <f t="shared" si="117"/>
        <v>189.85804999999999</v>
      </c>
      <c r="H559" s="60">
        <f t="shared" si="118"/>
        <v>386.40674999999999</v>
      </c>
      <c r="I559" s="91"/>
      <c r="J559" s="86"/>
      <c r="K559" s="69">
        <v>189.85804999999999</v>
      </c>
      <c r="L559" s="60">
        <v>77.547650000000004</v>
      </c>
      <c r="M559" s="61"/>
      <c r="N559" s="60"/>
      <c r="O559" s="69"/>
      <c r="P559" s="60"/>
      <c r="Q559" s="99"/>
      <c r="R559" s="86"/>
      <c r="S559" s="60">
        <v>308.85910000000001</v>
      </c>
      <c r="T559" s="59"/>
      <c r="U559" s="60"/>
      <c r="V559" s="59"/>
      <c r="W559" s="60"/>
      <c r="X559" s="99"/>
      <c r="Y559" s="86"/>
      <c r="Z559" s="99"/>
      <c r="AA559" s="148"/>
      <c r="AB559" s="63"/>
      <c r="AC559" s="64"/>
      <c r="AD559" s="59"/>
      <c r="AE559" s="60"/>
      <c r="AF559" s="59"/>
      <c r="AG559" s="60"/>
      <c r="AH559" s="99"/>
      <c r="AI559" s="86"/>
      <c r="AJ559" s="60"/>
      <c r="AK559" s="60"/>
      <c r="AL559" s="99"/>
      <c r="AM559" s="86"/>
      <c r="AN559" s="99"/>
      <c r="AO559" s="86"/>
      <c r="AP559" s="99"/>
      <c r="AQ559" s="86"/>
      <c r="AR559" s="99"/>
      <c r="AS559" s="86"/>
      <c r="AT559" s="86"/>
      <c r="AU559" s="86"/>
      <c r="AV559" s="86"/>
      <c r="AW559" s="86"/>
      <c r="AX559" s="86"/>
      <c r="AY559" s="86"/>
      <c r="AZ559" s="86"/>
      <c r="BA559" s="86"/>
      <c r="BB559" s="86"/>
      <c r="BC559" s="99"/>
      <c r="BD559" s="86"/>
      <c r="BE559" s="99"/>
      <c r="BF559" s="86"/>
      <c r="BG559" s="86"/>
      <c r="BH559" s="99"/>
      <c r="BI559" s="86"/>
      <c r="BJ559" s="86"/>
      <c r="BK559" s="86"/>
      <c r="BL559" s="99"/>
      <c r="BM559" s="86"/>
      <c r="BN559" s="86"/>
      <c r="BO559" s="60"/>
      <c r="BP559" s="86"/>
      <c r="BQ559" s="60"/>
      <c r="BR559" s="86"/>
      <c r="BS559" s="99"/>
      <c r="BT559" s="86"/>
      <c r="BU559" s="149"/>
      <c r="BV559" s="148"/>
      <c r="BW559" s="64"/>
      <c r="BX559" s="66"/>
      <c r="BY559" s="148"/>
      <c r="BZ559" s="86"/>
      <c r="CA559" s="86"/>
      <c r="CB559" s="86"/>
      <c r="CC559" s="86"/>
      <c r="CD559" s="86"/>
      <c r="CE559" s="86"/>
      <c r="CF559" s="99"/>
      <c r="CG559" s="86"/>
    </row>
    <row r="560" spans="1:85" ht="69.75" outlineLevel="1" x14ac:dyDescent="0.35">
      <c r="A560" s="84" t="s">
        <v>939</v>
      </c>
      <c r="B560" s="88" t="s">
        <v>942</v>
      </c>
      <c r="C560" s="55" t="s">
        <v>64</v>
      </c>
      <c r="D560" s="77" t="s">
        <v>943</v>
      </c>
      <c r="E560" s="57" t="s">
        <v>65</v>
      </c>
      <c r="F560" s="86">
        <f t="shared" si="124"/>
        <v>9761.816859999999</v>
      </c>
      <c r="G560" s="59">
        <f t="shared" si="117"/>
        <v>7659.5753500000001</v>
      </c>
      <c r="H560" s="60">
        <f t="shared" si="118"/>
        <v>2102.2415099999998</v>
      </c>
      <c r="I560" s="61"/>
      <c r="J560" s="60"/>
      <c r="K560" s="69">
        <v>938.34925999999996</v>
      </c>
      <c r="L560" s="60">
        <v>383.26942000000003</v>
      </c>
      <c r="M560" s="61"/>
      <c r="N560" s="60"/>
      <c r="O560" s="69"/>
      <c r="P560" s="60"/>
      <c r="Q560" s="99"/>
      <c r="R560" s="60"/>
      <c r="S560" s="60">
        <v>1526.49684</v>
      </c>
      <c r="T560" s="59">
        <v>4733.0922600000004</v>
      </c>
      <c r="U560" s="60">
        <v>47.809739999999998</v>
      </c>
      <c r="V560" s="59">
        <v>1988.13383</v>
      </c>
      <c r="W560" s="60">
        <v>20.082170000000001</v>
      </c>
      <c r="X560" s="99"/>
      <c r="Y560" s="86"/>
      <c r="Z560" s="99"/>
      <c r="AA560" s="148"/>
      <c r="AB560" s="63"/>
      <c r="AC560" s="64"/>
      <c r="AD560" s="59"/>
      <c r="AE560" s="60"/>
      <c r="AF560" s="59"/>
      <c r="AG560" s="60"/>
      <c r="AH560" s="99"/>
      <c r="AI560" s="86"/>
      <c r="AJ560" s="60"/>
      <c r="AK560" s="60"/>
      <c r="AL560" s="99"/>
      <c r="AM560" s="86"/>
      <c r="AN560" s="99"/>
      <c r="AO560" s="86"/>
      <c r="AP560" s="99"/>
      <c r="AQ560" s="86"/>
      <c r="AR560" s="99"/>
      <c r="AS560" s="86"/>
      <c r="AT560" s="86"/>
      <c r="AU560" s="86"/>
      <c r="AV560" s="86"/>
      <c r="AW560" s="86"/>
      <c r="AX560" s="86"/>
      <c r="AY560" s="86"/>
      <c r="AZ560" s="86"/>
      <c r="BA560" s="86"/>
      <c r="BB560" s="86"/>
      <c r="BC560" s="99"/>
      <c r="BD560" s="86"/>
      <c r="BE560" s="99"/>
      <c r="BF560" s="86"/>
      <c r="BG560" s="86"/>
      <c r="BH560" s="99"/>
      <c r="BI560" s="86"/>
      <c r="BJ560" s="86"/>
      <c r="BK560" s="86"/>
      <c r="BL560" s="99"/>
      <c r="BM560" s="86"/>
      <c r="BN560" s="86"/>
      <c r="BO560" s="60">
        <v>124.58333999999999</v>
      </c>
      <c r="BP560" s="60"/>
      <c r="BQ560" s="60"/>
      <c r="BR560" s="86"/>
      <c r="BS560" s="99"/>
      <c r="BT560" s="86"/>
      <c r="BU560" s="149"/>
      <c r="BV560" s="148"/>
      <c r="BW560" s="64"/>
      <c r="BX560" s="66"/>
      <c r="BY560" s="148"/>
      <c r="BZ560" s="86"/>
      <c r="CA560" s="86"/>
      <c r="CB560" s="86"/>
      <c r="CC560" s="86"/>
      <c r="CD560" s="86"/>
      <c r="CE560" s="86"/>
      <c r="CF560" s="99"/>
      <c r="CG560" s="86"/>
    </row>
    <row r="561" spans="1:85" ht="69.75" outlineLevel="1" x14ac:dyDescent="0.35">
      <c r="A561" s="84" t="s">
        <v>939</v>
      </c>
      <c r="B561" s="71" t="s">
        <v>944</v>
      </c>
      <c r="C561" s="55" t="s">
        <v>64</v>
      </c>
      <c r="D561" s="77" t="s">
        <v>945</v>
      </c>
      <c r="E561" s="57" t="s">
        <v>65</v>
      </c>
      <c r="F561" s="86">
        <f t="shared" si="124"/>
        <v>721.47774000000004</v>
      </c>
      <c r="G561" s="59">
        <f t="shared" si="117"/>
        <v>247.78084000000001</v>
      </c>
      <c r="H561" s="60">
        <f t="shared" si="118"/>
        <v>473.69689999999997</v>
      </c>
      <c r="I561" s="91"/>
      <c r="J561" s="86"/>
      <c r="K561" s="69">
        <v>247.78084000000001</v>
      </c>
      <c r="L561" s="60">
        <v>101.20626</v>
      </c>
      <c r="M561" s="61"/>
      <c r="N561" s="60"/>
      <c r="O561" s="69"/>
      <c r="P561" s="60"/>
      <c r="Q561" s="99"/>
      <c r="R561" s="86"/>
      <c r="S561" s="60">
        <v>372.49063999999998</v>
      </c>
      <c r="T561" s="59"/>
      <c r="U561" s="60"/>
      <c r="V561" s="59"/>
      <c r="W561" s="60"/>
      <c r="X561" s="99"/>
      <c r="Y561" s="86"/>
      <c r="Z561" s="99"/>
      <c r="AA561" s="148"/>
      <c r="AB561" s="63"/>
      <c r="AC561" s="64"/>
      <c r="AD561" s="59"/>
      <c r="AE561" s="60"/>
      <c r="AF561" s="59"/>
      <c r="AG561" s="60"/>
      <c r="AH561" s="99"/>
      <c r="AI561" s="86"/>
      <c r="AJ561" s="60"/>
      <c r="AK561" s="60"/>
      <c r="AL561" s="99"/>
      <c r="AM561" s="86"/>
      <c r="AN561" s="99"/>
      <c r="AO561" s="86"/>
      <c r="AP561" s="99"/>
      <c r="AQ561" s="86"/>
      <c r="AR561" s="99"/>
      <c r="AS561" s="86"/>
      <c r="AT561" s="86"/>
      <c r="AU561" s="86"/>
      <c r="AV561" s="86"/>
      <c r="AW561" s="86"/>
      <c r="AX561" s="86"/>
      <c r="AY561" s="86"/>
      <c r="AZ561" s="86"/>
      <c r="BA561" s="86"/>
      <c r="BB561" s="86"/>
      <c r="BC561" s="99"/>
      <c r="BD561" s="86"/>
      <c r="BE561" s="99"/>
      <c r="BF561" s="86"/>
      <c r="BG561" s="86"/>
      <c r="BH561" s="99"/>
      <c r="BI561" s="86"/>
      <c r="BJ561" s="86"/>
      <c r="BK561" s="86"/>
      <c r="BL561" s="99"/>
      <c r="BM561" s="86"/>
      <c r="BN561" s="86"/>
      <c r="BO561" s="60"/>
      <c r="BP561" s="86"/>
      <c r="BQ561" s="86"/>
      <c r="BR561" s="86"/>
      <c r="BS561" s="99"/>
      <c r="BT561" s="86"/>
      <c r="BU561" s="149"/>
      <c r="BV561" s="148"/>
      <c r="BW561" s="64"/>
      <c r="BX561" s="66"/>
      <c r="BY561" s="148"/>
      <c r="BZ561" s="86"/>
      <c r="CA561" s="86"/>
      <c r="CB561" s="86"/>
      <c r="CC561" s="86"/>
      <c r="CD561" s="86"/>
      <c r="CE561" s="86"/>
      <c r="CF561" s="99"/>
      <c r="CG561" s="86"/>
    </row>
    <row r="562" spans="1:85" ht="93" outlineLevel="1" x14ac:dyDescent="0.35">
      <c r="A562" s="84" t="s">
        <v>939</v>
      </c>
      <c r="B562" s="71" t="s">
        <v>946</v>
      </c>
      <c r="C562" s="55" t="s">
        <v>64</v>
      </c>
      <c r="D562" s="77" t="s">
        <v>947</v>
      </c>
      <c r="E562" s="57" t="s">
        <v>65</v>
      </c>
      <c r="F562" s="86">
        <f t="shared" si="124"/>
        <v>390.68799999999999</v>
      </c>
      <c r="G562" s="59">
        <f t="shared" si="117"/>
        <v>128.71732</v>
      </c>
      <c r="H562" s="60">
        <f t="shared" si="118"/>
        <v>261.97068000000002</v>
      </c>
      <c r="I562" s="61"/>
      <c r="J562" s="60"/>
      <c r="K562" s="69">
        <v>128.71732</v>
      </c>
      <c r="L562" s="60">
        <v>52.574680000000001</v>
      </c>
      <c r="M562" s="61"/>
      <c r="N562" s="60"/>
      <c r="O562" s="69"/>
      <c r="P562" s="60"/>
      <c r="Q562" s="99"/>
      <c r="R562" s="86"/>
      <c r="S562" s="60">
        <v>209.39599999999999</v>
      </c>
      <c r="T562" s="59"/>
      <c r="U562" s="60"/>
      <c r="V562" s="59"/>
      <c r="W562" s="60"/>
      <c r="X562" s="99"/>
      <c r="Y562" s="86"/>
      <c r="Z562" s="99"/>
      <c r="AA562" s="148"/>
      <c r="AB562" s="63"/>
      <c r="AC562" s="64"/>
      <c r="AD562" s="59"/>
      <c r="AE562" s="60"/>
      <c r="AF562" s="59"/>
      <c r="AG562" s="60"/>
      <c r="AH562" s="99"/>
      <c r="AI562" s="86"/>
      <c r="AJ562" s="60"/>
      <c r="AK562" s="60"/>
      <c r="AL562" s="99"/>
      <c r="AM562" s="86"/>
      <c r="AN562" s="99"/>
      <c r="AO562" s="86"/>
      <c r="AP562" s="99"/>
      <c r="AQ562" s="86"/>
      <c r="AR562" s="99"/>
      <c r="AS562" s="86"/>
      <c r="AT562" s="86"/>
      <c r="AU562" s="86"/>
      <c r="AV562" s="86"/>
      <c r="AW562" s="86"/>
      <c r="AX562" s="86"/>
      <c r="AY562" s="86"/>
      <c r="AZ562" s="86"/>
      <c r="BA562" s="86"/>
      <c r="BB562" s="86"/>
      <c r="BC562" s="99"/>
      <c r="BD562" s="86"/>
      <c r="BE562" s="99"/>
      <c r="BF562" s="86"/>
      <c r="BG562" s="86"/>
      <c r="BH562" s="99"/>
      <c r="BI562" s="86"/>
      <c r="BJ562" s="86"/>
      <c r="BK562" s="86"/>
      <c r="BL562" s="99"/>
      <c r="BM562" s="86"/>
      <c r="BN562" s="86"/>
      <c r="BO562" s="60"/>
      <c r="BP562" s="86"/>
      <c r="BQ562" s="86"/>
      <c r="BR562" s="86"/>
      <c r="BS562" s="99"/>
      <c r="BT562" s="86"/>
      <c r="BU562" s="149"/>
      <c r="BV562" s="148"/>
      <c r="BW562" s="64"/>
      <c r="BX562" s="66"/>
      <c r="BY562" s="148"/>
      <c r="BZ562" s="86"/>
      <c r="CA562" s="86"/>
      <c r="CB562" s="86"/>
      <c r="CC562" s="86"/>
      <c r="CD562" s="86"/>
      <c r="CE562" s="86"/>
      <c r="CF562" s="99"/>
      <c r="CG562" s="86"/>
    </row>
    <row r="563" spans="1:85" ht="46.5" outlineLevel="1" x14ac:dyDescent="0.35">
      <c r="A563" s="84" t="s">
        <v>939</v>
      </c>
      <c r="B563" s="88" t="s">
        <v>948</v>
      </c>
      <c r="C563" s="55" t="s">
        <v>71</v>
      </c>
      <c r="D563" s="55" t="s">
        <v>949</v>
      </c>
      <c r="E563" s="57" t="s">
        <v>65</v>
      </c>
      <c r="F563" s="86">
        <f t="shared" si="124"/>
        <v>69.864599999999996</v>
      </c>
      <c r="G563" s="59">
        <f t="shared" si="117"/>
        <v>38.615200000000002</v>
      </c>
      <c r="H563" s="60">
        <f t="shared" si="118"/>
        <v>31.249400000000001</v>
      </c>
      <c r="I563" s="91"/>
      <c r="J563" s="86"/>
      <c r="K563" s="69">
        <v>38.615200000000002</v>
      </c>
      <c r="L563" s="60">
        <v>15.772399999999999</v>
      </c>
      <c r="M563" s="61"/>
      <c r="N563" s="60"/>
      <c r="O563" s="69"/>
      <c r="P563" s="60"/>
      <c r="Q563" s="99"/>
      <c r="R563" s="86"/>
      <c r="S563" s="60">
        <v>15.477</v>
      </c>
      <c r="T563" s="59"/>
      <c r="U563" s="60"/>
      <c r="V563" s="59"/>
      <c r="W563" s="60"/>
      <c r="X563" s="99"/>
      <c r="Y563" s="86"/>
      <c r="Z563" s="99"/>
      <c r="AA563" s="148"/>
      <c r="AB563" s="63"/>
      <c r="AC563" s="64"/>
      <c r="AD563" s="59"/>
      <c r="AE563" s="60"/>
      <c r="AF563" s="59"/>
      <c r="AG563" s="60"/>
      <c r="AH563" s="99"/>
      <c r="AI563" s="86"/>
      <c r="AJ563" s="60"/>
      <c r="AK563" s="60"/>
      <c r="AL563" s="99"/>
      <c r="AM563" s="86"/>
      <c r="AN563" s="99"/>
      <c r="AO563" s="86"/>
      <c r="AP563" s="99"/>
      <c r="AQ563" s="86"/>
      <c r="AR563" s="99"/>
      <c r="AS563" s="86"/>
      <c r="AT563" s="86"/>
      <c r="AU563" s="86"/>
      <c r="AV563" s="86"/>
      <c r="AW563" s="86"/>
      <c r="AX563" s="86"/>
      <c r="AY563" s="86"/>
      <c r="AZ563" s="86"/>
      <c r="BA563" s="86"/>
      <c r="BB563" s="86"/>
      <c r="BC563" s="99"/>
      <c r="BD563" s="86"/>
      <c r="BE563" s="99"/>
      <c r="BF563" s="86"/>
      <c r="BG563" s="86"/>
      <c r="BH563" s="99"/>
      <c r="BI563" s="86"/>
      <c r="BJ563" s="86"/>
      <c r="BK563" s="86"/>
      <c r="BL563" s="99"/>
      <c r="BM563" s="86"/>
      <c r="BN563" s="86"/>
      <c r="BO563" s="60"/>
      <c r="BP563" s="86"/>
      <c r="BQ563" s="86"/>
      <c r="BR563" s="86"/>
      <c r="BS563" s="99"/>
      <c r="BT563" s="86"/>
      <c r="BU563" s="149"/>
      <c r="BV563" s="148"/>
      <c r="BW563" s="64"/>
      <c r="BX563" s="66"/>
      <c r="BY563" s="148"/>
      <c r="BZ563" s="86"/>
      <c r="CA563" s="86"/>
      <c r="CB563" s="86"/>
      <c r="CC563" s="86"/>
      <c r="CD563" s="86"/>
      <c r="CE563" s="86"/>
      <c r="CF563" s="99"/>
      <c r="CG563" s="86"/>
    </row>
    <row r="564" spans="1:85" ht="46.5" outlineLevel="1" x14ac:dyDescent="0.35">
      <c r="A564" s="84" t="s">
        <v>939</v>
      </c>
      <c r="B564" s="88" t="s">
        <v>950</v>
      </c>
      <c r="C564" s="55" t="s">
        <v>71</v>
      </c>
      <c r="D564" s="55" t="s">
        <v>951</v>
      </c>
      <c r="E564" s="57" t="s">
        <v>65</v>
      </c>
      <c r="F564" s="86">
        <f t="shared" si="124"/>
        <v>5473.5875800000003</v>
      </c>
      <c r="G564" s="59">
        <f t="shared" si="117"/>
        <v>616.30946999999992</v>
      </c>
      <c r="H564" s="60">
        <f t="shared" si="118"/>
        <v>4857.2781100000002</v>
      </c>
      <c r="I564" s="61"/>
      <c r="J564" s="60"/>
      <c r="K564" s="69">
        <v>429.91584999999998</v>
      </c>
      <c r="L564" s="60">
        <v>175.59943000000001</v>
      </c>
      <c r="M564" s="61"/>
      <c r="N564" s="60"/>
      <c r="O564" s="69"/>
      <c r="P564" s="60"/>
      <c r="Q564" s="59"/>
      <c r="R564" s="86"/>
      <c r="S564" s="60">
        <v>1376.8</v>
      </c>
      <c r="T564" s="59"/>
      <c r="U564" s="60"/>
      <c r="V564" s="59"/>
      <c r="W564" s="60"/>
      <c r="X564" s="59"/>
      <c r="Y564" s="60"/>
      <c r="Z564" s="99"/>
      <c r="AA564" s="148"/>
      <c r="AB564" s="63"/>
      <c r="AC564" s="64"/>
      <c r="AD564" s="59"/>
      <c r="AE564" s="60"/>
      <c r="AF564" s="59"/>
      <c r="AG564" s="60"/>
      <c r="AH564" s="69">
        <v>186.39362</v>
      </c>
      <c r="AI564" s="73">
        <v>76.132600000000011</v>
      </c>
      <c r="AJ564" s="60">
        <v>1394.4748300000001</v>
      </c>
      <c r="AK564" s="60"/>
      <c r="AL564" s="99"/>
      <c r="AM564" s="86"/>
      <c r="AN564" s="99"/>
      <c r="AO564" s="86"/>
      <c r="AP564" s="99"/>
      <c r="AQ564" s="86"/>
      <c r="AR564" s="99"/>
      <c r="AS564" s="86"/>
      <c r="AT564" s="86"/>
      <c r="AU564" s="60"/>
      <c r="AV564" s="60"/>
      <c r="AW564" s="86"/>
      <c r="AX564" s="86"/>
      <c r="AY564" s="86"/>
      <c r="AZ564" s="86"/>
      <c r="BA564" s="86"/>
      <c r="BB564" s="86"/>
      <c r="BC564" s="99"/>
      <c r="BD564" s="86"/>
      <c r="BE564" s="99"/>
      <c r="BF564" s="86"/>
      <c r="BG564" s="86"/>
      <c r="BH564" s="99"/>
      <c r="BI564" s="86"/>
      <c r="BJ564" s="86"/>
      <c r="BK564" s="86"/>
      <c r="BL564" s="99"/>
      <c r="BM564" s="86"/>
      <c r="BN564" s="86"/>
      <c r="BO564" s="60">
        <v>334.27125000000001</v>
      </c>
      <c r="BP564" s="86"/>
      <c r="BQ564" s="86">
        <v>1500</v>
      </c>
      <c r="BR564" s="86"/>
      <c r="BS564" s="99"/>
      <c r="BT564" s="86"/>
      <c r="BU564" s="149"/>
      <c r="BV564" s="148"/>
      <c r="BW564" s="64"/>
      <c r="BX564" s="66"/>
      <c r="BY564" s="148"/>
      <c r="BZ564" s="60"/>
      <c r="CA564" s="86"/>
      <c r="CB564" s="86"/>
      <c r="CC564" s="86"/>
      <c r="CD564" s="86"/>
      <c r="CE564" s="86"/>
      <c r="CF564" s="99"/>
      <c r="CG564" s="86"/>
    </row>
    <row r="565" spans="1:85" outlineLevel="1" x14ac:dyDescent="0.35">
      <c r="A565" s="84" t="s">
        <v>939</v>
      </c>
      <c r="B565" s="88" t="s">
        <v>952</v>
      </c>
      <c r="C565" s="55" t="s">
        <v>113</v>
      </c>
      <c r="D565" s="77" t="s">
        <v>953</v>
      </c>
      <c r="E565" s="57" t="s">
        <v>65</v>
      </c>
      <c r="F565" s="86">
        <f t="shared" si="124"/>
        <v>12915.693169999999</v>
      </c>
      <c r="G565" s="59">
        <f t="shared" si="117"/>
        <v>7117.8435799999988</v>
      </c>
      <c r="H565" s="60">
        <f t="shared" si="118"/>
        <v>5797.8495899999998</v>
      </c>
      <c r="I565" s="61">
        <v>89.580420000000004</v>
      </c>
      <c r="J565" s="60">
        <v>36.589179999999999</v>
      </c>
      <c r="K565" s="69">
        <v>1692.63276</v>
      </c>
      <c r="L565" s="60">
        <v>691.35703999999998</v>
      </c>
      <c r="M565" s="61"/>
      <c r="N565" s="60"/>
      <c r="O565" s="69"/>
      <c r="P565" s="60"/>
      <c r="Q565" s="99"/>
      <c r="R565" s="60"/>
      <c r="S565" s="60">
        <v>2753.5574000000001</v>
      </c>
      <c r="T565" s="59">
        <v>1667.2330099999999</v>
      </c>
      <c r="U565" s="60">
        <v>16.840990000000001</v>
      </c>
      <c r="V565" s="59">
        <v>3650.41768</v>
      </c>
      <c r="W565" s="60">
        <v>36.872920000000001</v>
      </c>
      <c r="X565" s="59">
        <v>17.979710000000001</v>
      </c>
      <c r="Y565" s="60">
        <v>0.94630000000000003</v>
      </c>
      <c r="Z565" s="99"/>
      <c r="AA565" s="148"/>
      <c r="AB565" s="63"/>
      <c r="AC565" s="64"/>
      <c r="AD565" s="59"/>
      <c r="AE565" s="60"/>
      <c r="AF565" s="59"/>
      <c r="AG565" s="60"/>
      <c r="AH565" s="99"/>
      <c r="AI565" s="86"/>
      <c r="AJ565" s="60"/>
      <c r="AK565" s="60"/>
      <c r="AL565" s="99"/>
      <c r="AM565" s="86"/>
      <c r="AN565" s="99"/>
      <c r="AO565" s="86"/>
      <c r="AP565" s="99"/>
      <c r="AQ565" s="86"/>
      <c r="AR565" s="99"/>
      <c r="AS565" s="86"/>
      <c r="AT565" s="86"/>
      <c r="AU565" s="86"/>
      <c r="AV565" s="86"/>
      <c r="AW565" s="86"/>
      <c r="AX565" s="86"/>
      <c r="AY565" s="86"/>
      <c r="AZ565" s="86"/>
      <c r="BA565" s="86"/>
      <c r="BB565" s="86"/>
      <c r="BC565" s="99"/>
      <c r="BD565" s="86"/>
      <c r="BE565" s="99"/>
      <c r="BF565" s="86"/>
      <c r="BG565" s="86"/>
      <c r="BH565" s="99"/>
      <c r="BI565" s="86"/>
      <c r="BJ565" s="86"/>
      <c r="BK565" s="86"/>
      <c r="BL565" s="99"/>
      <c r="BM565" s="86"/>
      <c r="BN565" s="86"/>
      <c r="BO565" s="60">
        <v>320.34876000000003</v>
      </c>
      <c r="BP565" s="60"/>
      <c r="BQ565" s="60"/>
      <c r="BR565" s="60"/>
      <c r="BS565" s="99"/>
      <c r="BT565" s="86"/>
      <c r="BU565" s="149"/>
      <c r="BV565" s="148"/>
      <c r="BW565" s="64"/>
      <c r="BX565" s="66"/>
      <c r="BY565" s="148"/>
      <c r="BZ565" s="86"/>
      <c r="CA565" s="60"/>
      <c r="CB565" s="86">
        <v>1941.337</v>
      </c>
      <c r="CC565" s="86"/>
      <c r="CD565" s="86"/>
      <c r="CE565" s="86"/>
      <c r="CF565" s="99"/>
      <c r="CG565" s="86"/>
    </row>
    <row r="566" spans="1:85" s="78" customFormat="1" ht="22.5" x14ac:dyDescent="0.3">
      <c r="A566" s="105" t="s">
        <v>954</v>
      </c>
      <c r="B566" s="106"/>
      <c r="C566" s="97" t="s">
        <v>133</v>
      </c>
      <c r="D566" s="98"/>
      <c r="E566" s="98"/>
      <c r="F566" s="99">
        <f t="shared" ref="F566:AK566" si="125">SUBTOTAL(9,F559:F565)</f>
        <v>29909.392749999999</v>
      </c>
      <c r="G566" s="99">
        <f t="shared" si="125"/>
        <v>15998.69981</v>
      </c>
      <c r="H566" s="99">
        <f t="shared" si="125"/>
        <v>13910.692940000001</v>
      </c>
      <c r="I566" s="99">
        <f t="shared" si="125"/>
        <v>89.580420000000004</v>
      </c>
      <c r="J566" s="99">
        <f t="shared" si="125"/>
        <v>36.589179999999999</v>
      </c>
      <c r="K566" s="99">
        <f t="shared" si="125"/>
        <v>3665.8692799999999</v>
      </c>
      <c r="L566" s="99">
        <f t="shared" si="125"/>
        <v>1497.3268800000001</v>
      </c>
      <c r="M566" s="99">
        <f t="shared" si="125"/>
        <v>0</v>
      </c>
      <c r="N566" s="99">
        <f t="shared" si="125"/>
        <v>0</v>
      </c>
      <c r="O566" s="99">
        <f t="shared" si="125"/>
        <v>0</v>
      </c>
      <c r="P566" s="99">
        <f t="shared" si="125"/>
        <v>0</v>
      </c>
      <c r="Q566" s="99">
        <f t="shared" si="125"/>
        <v>0</v>
      </c>
      <c r="R566" s="99">
        <f t="shared" si="125"/>
        <v>0</v>
      </c>
      <c r="S566" s="99">
        <f t="shared" si="125"/>
        <v>6563.0769799999998</v>
      </c>
      <c r="T566" s="99">
        <f t="shared" si="125"/>
        <v>6400.3252700000003</v>
      </c>
      <c r="U566" s="99">
        <f t="shared" si="125"/>
        <v>64.650729999999996</v>
      </c>
      <c r="V566" s="99">
        <f t="shared" si="125"/>
        <v>5638.5515100000002</v>
      </c>
      <c r="W566" s="99">
        <f t="shared" si="125"/>
        <v>56.955089999999998</v>
      </c>
      <c r="X566" s="99">
        <f t="shared" si="125"/>
        <v>17.979710000000001</v>
      </c>
      <c r="Y566" s="99">
        <f t="shared" si="125"/>
        <v>0.94630000000000003</v>
      </c>
      <c r="Z566" s="99">
        <f t="shared" si="125"/>
        <v>0</v>
      </c>
      <c r="AA566" s="99">
        <f t="shared" si="125"/>
        <v>0</v>
      </c>
      <c r="AB566" s="99">
        <f t="shared" si="125"/>
        <v>0</v>
      </c>
      <c r="AC566" s="99">
        <f t="shared" si="125"/>
        <v>0</v>
      </c>
      <c r="AD566" s="99">
        <f t="shared" si="125"/>
        <v>0</v>
      </c>
      <c r="AE566" s="99">
        <f t="shared" si="125"/>
        <v>0</v>
      </c>
      <c r="AF566" s="99">
        <f t="shared" si="125"/>
        <v>0</v>
      </c>
      <c r="AG566" s="99">
        <f t="shared" si="125"/>
        <v>0</v>
      </c>
      <c r="AH566" s="99">
        <f t="shared" si="125"/>
        <v>186.39362</v>
      </c>
      <c r="AI566" s="99">
        <f t="shared" si="125"/>
        <v>76.132600000000011</v>
      </c>
      <c r="AJ566" s="99">
        <f t="shared" si="125"/>
        <v>1394.4748300000001</v>
      </c>
      <c r="AK566" s="99">
        <f t="shared" si="125"/>
        <v>0</v>
      </c>
      <c r="AL566" s="99">
        <f t="shared" ref="AL566:BQ574" si="126">SUBTOTAL(9,AL559:AL565)</f>
        <v>0</v>
      </c>
      <c r="AM566" s="99">
        <f t="shared" si="126"/>
        <v>0</v>
      </c>
      <c r="AN566" s="99">
        <f t="shared" si="126"/>
        <v>0</v>
      </c>
      <c r="AO566" s="99">
        <f t="shared" si="126"/>
        <v>0</v>
      </c>
      <c r="AP566" s="99">
        <f t="shared" si="126"/>
        <v>0</v>
      </c>
      <c r="AQ566" s="99">
        <f t="shared" si="126"/>
        <v>0</v>
      </c>
      <c r="AR566" s="99">
        <f t="shared" si="126"/>
        <v>0</v>
      </c>
      <c r="AS566" s="99">
        <f t="shared" si="126"/>
        <v>0</v>
      </c>
      <c r="AT566" s="99">
        <f t="shared" si="126"/>
        <v>0</v>
      </c>
      <c r="AU566" s="99">
        <f t="shared" si="126"/>
        <v>0</v>
      </c>
      <c r="AV566" s="99">
        <f t="shared" si="126"/>
        <v>0</v>
      </c>
      <c r="AW566" s="99">
        <f t="shared" si="126"/>
        <v>0</v>
      </c>
      <c r="AX566" s="99">
        <f t="shared" si="126"/>
        <v>0</v>
      </c>
      <c r="AY566" s="99">
        <f t="shared" si="126"/>
        <v>0</v>
      </c>
      <c r="AZ566" s="99">
        <f t="shared" si="126"/>
        <v>0</v>
      </c>
      <c r="BA566" s="99">
        <f t="shared" si="126"/>
        <v>0</v>
      </c>
      <c r="BB566" s="99">
        <f t="shared" si="126"/>
        <v>0</v>
      </c>
      <c r="BC566" s="99">
        <f t="shared" si="126"/>
        <v>0</v>
      </c>
      <c r="BD566" s="99">
        <f t="shared" si="126"/>
        <v>0</v>
      </c>
      <c r="BE566" s="99">
        <f t="shared" si="126"/>
        <v>0</v>
      </c>
      <c r="BF566" s="99">
        <f t="shared" si="126"/>
        <v>0</v>
      </c>
      <c r="BG566" s="99">
        <f t="shared" si="126"/>
        <v>0</v>
      </c>
      <c r="BH566" s="99">
        <f t="shared" si="126"/>
        <v>0</v>
      </c>
      <c r="BI566" s="99">
        <f t="shared" si="126"/>
        <v>0</v>
      </c>
      <c r="BJ566" s="99">
        <f t="shared" si="126"/>
        <v>0</v>
      </c>
      <c r="BK566" s="99">
        <f t="shared" si="126"/>
        <v>0</v>
      </c>
      <c r="BL566" s="99">
        <f>SUBTOTAL(9,BL559:BL565)</f>
        <v>0</v>
      </c>
      <c r="BM566" s="99">
        <f>SUBTOTAL(9,BM559:BM565)</f>
        <v>0</v>
      </c>
      <c r="BN566" s="99">
        <f t="shared" si="126"/>
        <v>0</v>
      </c>
      <c r="BO566" s="99">
        <f t="shared" si="126"/>
        <v>779.20335</v>
      </c>
      <c r="BP566" s="99">
        <f t="shared" si="126"/>
        <v>0</v>
      </c>
      <c r="BQ566" s="99">
        <f t="shared" si="126"/>
        <v>1500</v>
      </c>
      <c r="BR566" s="99">
        <f t="shared" ref="BR566:CG574" si="127">SUBTOTAL(9,BR559:BR565)</f>
        <v>0</v>
      </c>
      <c r="BS566" s="99">
        <f t="shared" si="127"/>
        <v>0</v>
      </c>
      <c r="BT566" s="99">
        <f t="shared" si="127"/>
        <v>0</v>
      </c>
      <c r="BU566" s="99">
        <f t="shared" si="127"/>
        <v>0</v>
      </c>
      <c r="BV566" s="99">
        <f t="shared" si="127"/>
        <v>0</v>
      </c>
      <c r="BW566" s="99">
        <f t="shared" si="127"/>
        <v>0</v>
      </c>
      <c r="BX566" s="99">
        <f t="shared" si="127"/>
        <v>0</v>
      </c>
      <c r="BY566" s="99">
        <f t="shared" si="127"/>
        <v>0</v>
      </c>
      <c r="BZ566" s="99">
        <f t="shared" si="127"/>
        <v>0</v>
      </c>
      <c r="CA566" s="99">
        <f t="shared" si="127"/>
        <v>0</v>
      </c>
      <c r="CB566" s="99">
        <f t="shared" si="127"/>
        <v>1941.337</v>
      </c>
      <c r="CC566" s="99">
        <f t="shared" si="127"/>
        <v>0</v>
      </c>
      <c r="CD566" s="99">
        <f t="shared" si="127"/>
        <v>0</v>
      </c>
      <c r="CE566" s="99">
        <f t="shared" si="127"/>
        <v>0</v>
      </c>
      <c r="CF566" s="99">
        <f t="shared" si="127"/>
        <v>0</v>
      </c>
      <c r="CG566" s="99">
        <f t="shared" si="127"/>
        <v>0</v>
      </c>
    </row>
    <row r="567" spans="1:85" ht="46.5" outlineLevel="1" x14ac:dyDescent="0.35">
      <c r="A567" s="84" t="s">
        <v>955</v>
      </c>
      <c r="B567" s="88" t="s">
        <v>956</v>
      </c>
      <c r="C567" s="55" t="s">
        <v>71</v>
      </c>
      <c r="D567" s="55" t="s">
        <v>957</v>
      </c>
      <c r="E567" s="57" t="s">
        <v>65</v>
      </c>
      <c r="F567" s="86">
        <f t="shared" ref="F567:F573" si="128">G567+H567</f>
        <v>9232.2171799999996</v>
      </c>
      <c r="G567" s="59">
        <f t="shared" si="117"/>
        <v>6061.7523700000002</v>
      </c>
      <c r="H567" s="60">
        <f t="shared" si="118"/>
        <v>3170.4648099999999</v>
      </c>
      <c r="I567" s="61"/>
      <c r="J567" s="60"/>
      <c r="K567" s="69"/>
      <c r="L567" s="64"/>
      <c r="M567" s="63"/>
      <c r="N567" s="64"/>
      <c r="O567" s="69"/>
      <c r="P567" s="64"/>
      <c r="Q567" s="59"/>
      <c r="R567" s="60"/>
      <c r="S567" s="64"/>
      <c r="T567" s="59"/>
      <c r="U567" s="60"/>
      <c r="V567" s="59"/>
      <c r="W567" s="60"/>
      <c r="X567" s="59"/>
      <c r="Y567" s="60"/>
      <c r="Z567" s="69"/>
      <c r="AA567" s="66"/>
      <c r="AB567" s="63"/>
      <c r="AC567" s="64"/>
      <c r="AD567" s="69"/>
      <c r="AE567" s="64"/>
      <c r="AF567" s="69"/>
      <c r="AG567" s="64"/>
      <c r="AH567" s="69">
        <v>26.752369999999999</v>
      </c>
      <c r="AI567" s="73">
        <v>10.92703</v>
      </c>
      <c r="AJ567" s="64">
        <v>694.53778</v>
      </c>
      <c r="AK567" s="64"/>
      <c r="AL567" s="59">
        <v>6035</v>
      </c>
      <c r="AM567" s="60">
        <v>2465</v>
      </c>
      <c r="AN567" s="59"/>
      <c r="AO567" s="60"/>
      <c r="AP567" s="59"/>
      <c r="AQ567" s="60"/>
      <c r="AR567" s="69"/>
      <c r="AS567" s="64"/>
      <c r="AT567" s="60"/>
      <c r="AU567" s="64"/>
      <c r="AV567" s="64"/>
      <c r="AW567" s="64"/>
      <c r="AX567" s="64"/>
      <c r="AY567" s="64"/>
      <c r="AZ567" s="64"/>
      <c r="BA567" s="64"/>
      <c r="BB567" s="64"/>
      <c r="BC567" s="69"/>
      <c r="BD567" s="60"/>
      <c r="BE567" s="59"/>
      <c r="BF567" s="60"/>
      <c r="BG567" s="60"/>
      <c r="BH567" s="69"/>
      <c r="BI567" s="64"/>
      <c r="BJ567" s="64"/>
      <c r="BK567" s="64"/>
      <c r="BL567" s="69"/>
      <c r="BM567" s="64"/>
      <c r="BN567" s="64"/>
      <c r="BO567" s="64"/>
      <c r="BP567" s="64"/>
      <c r="BQ567" s="64"/>
      <c r="BR567" s="64"/>
      <c r="BS567" s="69"/>
      <c r="BT567" s="64"/>
      <c r="BU567" s="70"/>
      <c r="BV567" s="66"/>
      <c r="BW567" s="64"/>
      <c r="BX567" s="66"/>
      <c r="BY567" s="66"/>
      <c r="BZ567" s="64"/>
      <c r="CA567" s="64"/>
      <c r="CB567" s="60"/>
      <c r="CC567" s="60"/>
      <c r="CD567" s="64"/>
      <c r="CE567" s="64"/>
      <c r="CF567" s="69"/>
      <c r="CG567" s="64"/>
    </row>
    <row r="568" spans="1:85" ht="46.5" outlineLevel="1" x14ac:dyDescent="0.35">
      <c r="A568" s="84" t="s">
        <v>955</v>
      </c>
      <c r="B568" s="88" t="s">
        <v>958</v>
      </c>
      <c r="C568" s="55" t="s">
        <v>71</v>
      </c>
      <c r="D568" s="55" t="s">
        <v>959</v>
      </c>
      <c r="E568" s="57" t="s">
        <v>65</v>
      </c>
      <c r="F568" s="86">
        <f t="shared" si="128"/>
        <v>789.80623000000003</v>
      </c>
      <c r="G568" s="59">
        <f t="shared" si="117"/>
        <v>0</v>
      </c>
      <c r="H568" s="60">
        <f t="shared" si="118"/>
        <v>789.80623000000003</v>
      </c>
      <c r="I568" s="61"/>
      <c r="J568" s="60"/>
      <c r="K568" s="69"/>
      <c r="L568" s="64"/>
      <c r="M568" s="63"/>
      <c r="N568" s="64"/>
      <c r="O568" s="69"/>
      <c r="P568" s="64"/>
      <c r="Q568" s="59"/>
      <c r="R568" s="60"/>
      <c r="S568" s="64"/>
      <c r="T568" s="59"/>
      <c r="U568" s="60"/>
      <c r="V568" s="59"/>
      <c r="W568" s="60"/>
      <c r="X568" s="59"/>
      <c r="Y568" s="60"/>
      <c r="Z568" s="69"/>
      <c r="AA568" s="66"/>
      <c r="AB568" s="63"/>
      <c r="AC568" s="64"/>
      <c r="AD568" s="69"/>
      <c r="AE568" s="64"/>
      <c r="AF568" s="69"/>
      <c r="AG568" s="64"/>
      <c r="AH568" s="59"/>
      <c r="AI568" s="60"/>
      <c r="AJ568" s="64">
        <v>789.80623000000003</v>
      </c>
      <c r="AK568" s="64"/>
      <c r="AL568" s="59"/>
      <c r="AM568" s="60"/>
      <c r="AN568" s="59"/>
      <c r="AO568" s="60"/>
      <c r="AP568" s="59"/>
      <c r="AQ568" s="60"/>
      <c r="AR568" s="69"/>
      <c r="AS568" s="64"/>
      <c r="AT568" s="60"/>
      <c r="AU568" s="64"/>
      <c r="AV568" s="64"/>
      <c r="AW568" s="64"/>
      <c r="AX568" s="64"/>
      <c r="AY568" s="64"/>
      <c r="AZ568" s="64"/>
      <c r="BA568" s="64"/>
      <c r="BB568" s="64"/>
      <c r="BC568" s="69"/>
      <c r="BD568" s="60"/>
      <c r="BE568" s="59"/>
      <c r="BF568" s="60"/>
      <c r="BG568" s="60"/>
      <c r="BH568" s="69"/>
      <c r="BI568" s="64"/>
      <c r="BJ568" s="64"/>
      <c r="BK568" s="64"/>
      <c r="BL568" s="69"/>
      <c r="BM568" s="64"/>
      <c r="BN568" s="64"/>
      <c r="BO568" s="64"/>
      <c r="BP568" s="64"/>
      <c r="BQ568" s="64"/>
      <c r="BR568" s="64"/>
      <c r="BS568" s="69"/>
      <c r="BT568" s="64"/>
      <c r="BU568" s="70"/>
      <c r="BV568" s="66"/>
      <c r="BW568" s="64"/>
      <c r="BX568" s="66"/>
      <c r="BY568" s="66"/>
      <c r="BZ568" s="64"/>
      <c r="CA568" s="64"/>
      <c r="CB568" s="60"/>
      <c r="CC568" s="60"/>
      <c r="CD568" s="64"/>
      <c r="CE568" s="64"/>
      <c r="CF568" s="69"/>
      <c r="CG568" s="64"/>
    </row>
    <row r="569" spans="1:85" ht="46.5" outlineLevel="1" x14ac:dyDescent="0.35">
      <c r="A569" s="84" t="s">
        <v>955</v>
      </c>
      <c r="B569" s="88" t="s">
        <v>960</v>
      </c>
      <c r="C569" s="55" t="s">
        <v>71</v>
      </c>
      <c r="D569" s="55" t="s">
        <v>961</v>
      </c>
      <c r="E569" s="57" t="s">
        <v>65</v>
      </c>
      <c r="F569" s="86">
        <f t="shared" si="128"/>
        <v>180.40600000000001</v>
      </c>
      <c r="G569" s="59">
        <f t="shared" si="117"/>
        <v>0</v>
      </c>
      <c r="H569" s="60">
        <f t="shared" si="118"/>
        <v>180.40600000000001</v>
      </c>
      <c r="I569" s="61"/>
      <c r="J569" s="60"/>
      <c r="K569" s="69"/>
      <c r="L569" s="64"/>
      <c r="M569" s="63"/>
      <c r="N569" s="64"/>
      <c r="O569" s="69"/>
      <c r="P569" s="64"/>
      <c r="Q569" s="59"/>
      <c r="R569" s="60"/>
      <c r="S569" s="64"/>
      <c r="T569" s="59"/>
      <c r="U569" s="60"/>
      <c r="V569" s="59"/>
      <c r="W569" s="60"/>
      <c r="X569" s="59"/>
      <c r="Y569" s="60"/>
      <c r="Z569" s="69"/>
      <c r="AA569" s="66"/>
      <c r="AB569" s="63"/>
      <c r="AC569" s="64"/>
      <c r="AD569" s="69"/>
      <c r="AE569" s="64"/>
      <c r="AF569" s="69"/>
      <c r="AG569" s="64"/>
      <c r="AH569" s="59"/>
      <c r="AI569" s="60"/>
      <c r="AJ569" s="64">
        <v>180.40600000000001</v>
      </c>
      <c r="AK569" s="64"/>
      <c r="AL569" s="59"/>
      <c r="AM569" s="60"/>
      <c r="AN569" s="59"/>
      <c r="AO569" s="60"/>
      <c r="AP569" s="59"/>
      <c r="AQ569" s="60"/>
      <c r="AR569" s="69"/>
      <c r="AS569" s="64"/>
      <c r="AT569" s="60"/>
      <c r="AU569" s="64"/>
      <c r="AV569" s="64"/>
      <c r="AW569" s="64"/>
      <c r="AX569" s="64"/>
      <c r="AY569" s="64"/>
      <c r="AZ569" s="64"/>
      <c r="BA569" s="64"/>
      <c r="BB569" s="64"/>
      <c r="BC569" s="69"/>
      <c r="BD569" s="60"/>
      <c r="BE569" s="59"/>
      <c r="BF569" s="60"/>
      <c r="BG569" s="60"/>
      <c r="BH569" s="69"/>
      <c r="BI569" s="64"/>
      <c r="BJ569" s="64"/>
      <c r="BK569" s="64"/>
      <c r="BL569" s="69"/>
      <c r="BM569" s="64"/>
      <c r="BN569" s="64"/>
      <c r="BO569" s="64"/>
      <c r="BP569" s="64"/>
      <c r="BQ569" s="64"/>
      <c r="BR569" s="64"/>
      <c r="BS569" s="69"/>
      <c r="BT569" s="64"/>
      <c r="BU569" s="70"/>
      <c r="BV569" s="66"/>
      <c r="BW569" s="64"/>
      <c r="BX569" s="66"/>
      <c r="BY569" s="66"/>
      <c r="BZ569" s="64"/>
      <c r="CA569" s="64"/>
      <c r="CB569" s="60"/>
      <c r="CC569" s="60"/>
      <c r="CD569" s="64"/>
      <c r="CE569" s="64"/>
      <c r="CF569" s="69"/>
      <c r="CG569" s="64"/>
    </row>
    <row r="570" spans="1:85" ht="46.5" outlineLevel="1" x14ac:dyDescent="0.35">
      <c r="A570" s="84" t="s">
        <v>955</v>
      </c>
      <c r="B570" s="88" t="s">
        <v>968</v>
      </c>
      <c r="C570" s="55" t="s">
        <v>130</v>
      </c>
      <c r="D570" s="77">
        <v>243100872026</v>
      </c>
      <c r="E570" s="57" t="s">
        <v>65</v>
      </c>
      <c r="F570" s="86">
        <f t="shared" si="128"/>
        <v>2000</v>
      </c>
      <c r="G570" s="59">
        <f t="shared" si="117"/>
        <v>0</v>
      </c>
      <c r="H570" s="60">
        <f t="shared" si="118"/>
        <v>2000</v>
      </c>
      <c r="I570" s="61"/>
      <c r="J570" s="60"/>
      <c r="K570" s="69"/>
      <c r="L570" s="64"/>
      <c r="M570" s="63"/>
      <c r="N570" s="64"/>
      <c r="O570" s="69"/>
      <c r="P570" s="64"/>
      <c r="Q570" s="59"/>
      <c r="R570" s="60"/>
      <c r="S570" s="64"/>
      <c r="T570" s="59"/>
      <c r="U570" s="60"/>
      <c r="V570" s="59"/>
      <c r="W570" s="60"/>
      <c r="X570" s="59"/>
      <c r="Y570" s="60"/>
      <c r="Z570" s="69"/>
      <c r="AA570" s="66"/>
      <c r="AB570" s="63"/>
      <c r="AC570" s="64"/>
      <c r="AD570" s="69"/>
      <c r="AE570" s="64"/>
      <c r="AF570" s="69"/>
      <c r="AG570" s="64"/>
      <c r="AH570" s="59"/>
      <c r="AI570" s="60"/>
      <c r="AJ570" s="64"/>
      <c r="AK570" s="64"/>
      <c r="AL570" s="59"/>
      <c r="AM570" s="60"/>
      <c r="AN570" s="59"/>
      <c r="AO570" s="60"/>
      <c r="AP570" s="59"/>
      <c r="AQ570" s="60"/>
      <c r="AR570" s="69"/>
      <c r="AS570" s="64"/>
      <c r="AT570" s="60"/>
      <c r="AU570" s="64"/>
      <c r="AV570" s="64"/>
      <c r="AW570" s="64"/>
      <c r="AX570" s="64"/>
      <c r="AY570" s="64"/>
      <c r="AZ570" s="64">
        <v>2000</v>
      </c>
      <c r="BA570" s="64"/>
      <c r="BB570" s="64"/>
      <c r="BC570" s="69"/>
      <c r="BD570" s="60"/>
      <c r="BE570" s="59"/>
      <c r="BF570" s="60"/>
      <c r="BG570" s="60"/>
      <c r="BH570" s="69"/>
      <c r="BI570" s="64"/>
      <c r="BJ570" s="64"/>
      <c r="BK570" s="64"/>
      <c r="BL570" s="69"/>
      <c r="BM570" s="64"/>
      <c r="BN570" s="64"/>
      <c r="BO570" s="64"/>
      <c r="BP570" s="64"/>
      <c r="BQ570" s="64"/>
      <c r="BR570" s="64"/>
      <c r="BS570" s="69"/>
      <c r="BT570" s="64"/>
      <c r="BU570" s="70"/>
      <c r="BV570" s="66"/>
      <c r="BW570" s="64"/>
      <c r="BX570" s="66"/>
      <c r="BY570" s="66"/>
      <c r="BZ570" s="64"/>
      <c r="CA570" s="64"/>
      <c r="CB570" s="60"/>
      <c r="CC570" s="60"/>
      <c r="CD570" s="64"/>
      <c r="CE570" s="64"/>
      <c r="CF570" s="69"/>
      <c r="CG570" s="64"/>
    </row>
    <row r="571" spans="1:85" outlineLevel="1" x14ac:dyDescent="0.35">
      <c r="A571" s="84" t="s">
        <v>955</v>
      </c>
      <c r="B571" s="88" t="s">
        <v>962</v>
      </c>
      <c r="C571" s="55" t="s">
        <v>113</v>
      </c>
      <c r="D571" s="77" t="s">
        <v>963</v>
      </c>
      <c r="E571" s="57" t="s">
        <v>65</v>
      </c>
      <c r="F571" s="86">
        <f t="shared" si="128"/>
        <v>793.69232999999997</v>
      </c>
      <c r="G571" s="59">
        <f t="shared" si="117"/>
        <v>70.794529999999995</v>
      </c>
      <c r="H571" s="60">
        <f t="shared" si="118"/>
        <v>722.89779999999996</v>
      </c>
      <c r="I571" s="61"/>
      <c r="J571" s="60"/>
      <c r="K571" s="69">
        <v>70.794529999999995</v>
      </c>
      <c r="L571" s="64">
        <v>28.916070000000001</v>
      </c>
      <c r="M571" s="63"/>
      <c r="N571" s="64"/>
      <c r="O571" s="69"/>
      <c r="P571" s="64"/>
      <c r="Q571" s="59"/>
      <c r="R571" s="60"/>
      <c r="S571" s="64">
        <v>115.1678</v>
      </c>
      <c r="T571" s="59"/>
      <c r="U571" s="60"/>
      <c r="V571" s="59"/>
      <c r="W571" s="60"/>
      <c r="X571" s="59"/>
      <c r="Y571" s="60"/>
      <c r="Z571" s="69"/>
      <c r="AA571" s="66"/>
      <c r="AB571" s="63"/>
      <c r="AC571" s="64"/>
      <c r="AD571" s="69"/>
      <c r="AE571" s="64"/>
      <c r="AF571" s="69"/>
      <c r="AG571" s="64"/>
      <c r="AH571" s="59"/>
      <c r="AI571" s="60"/>
      <c r="AJ571" s="64"/>
      <c r="AK571" s="64"/>
      <c r="AL571" s="59"/>
      <c r="AM571" s="60"/>
      <c r="AN571" s="59"/>
      <c r="AO571" s="60"/>
      <c r="AP571" s="59"/>
      <c r="AQ571" s="60"/>
      <c r="AR571" s="69"/>
      <c r="AS571" s="64"/>
      <c r="AT571" s="60"/>
      <c r="AU571" s="64"/>
      <c r="AV571" s="64"/>
      <c r="AW571" s="64"/>
      <c r="AX571" s="64"/>
      <c r="AY571" s="64"/>
      <c r="AZ571" s="64"/>
      <c r="BA571" s="64"/>
      <c r="BB571" s="64"/>
      <c r="BC571" s="69"/>
      <c r="BD571" s="60"/>
      <c r="BE571" s="59"/>
      <c r="BF571" s="60"/>
      <c r="BG571" s="60"/>
      <c r="BH571" s="69"/>
      <c r="BI571" s="64"/>
      <c r="BJ571" s="64"/>
      <c r="BK571" s="64"/>
      <c r="BL571" s="69"/>
      <c r="BM571" s="64"/>
      <c r="BN571" s="64"/>
      <c r="BO571" s="64"/>
      <c r="BP571" s="64"/>
      <c r="BQ571" s="64"/>
      <c r="BR571" s="64"/>
      <c r="BS571" s="69"/>
      <c r="BT571" s="64"/>
      <c r="BU571" s="70"/>
      <c r="BV571" s="66"/>
      <c r="BW571" s="64"/>
      <c r="BX571" s="66"/>
      <c r="BY571" s="66"/>
      <c r="BZ571" s="64"/>
      <c r="CA571" s="64"/>
      <c r="CB571" s="60"/>
      <c r="CC571" s="60"/>
      <c r="CD571" s="64">
        <v>578.81393000000003</v>
      </c>
      <c r="CE571" s="64"/>
      <c r="CF571" s="69"/>
      <c r="CG571" s="64"/>
    </row>
    <row r="572" spans="1:85" outlineLevel="1" x14ac:dyDescent="0.35">
      <c r="A572" s="84" t="s">
        <v>955</v>
      </c>
      <c r="B572" s="88" t="s">
        <v>964</v>
      </c>
      <c r="C572" s="55" t="s">
        <v>113</v>
      </c>
      <c r="D572" s="77" t="s">
        <v>965</v>
      </c>
      <c r="E572" s="57" t="s">
        <v>65</v>
      </c>
      <c r="F572" s="86">
        <f t="shared" si="128"/>
        <v>7468.69247</v>
      </c>
      <c r="G572" s="59">
        <f t="shared" si="117"/>
        <v>3484.2232199999999</v>
      </c>
      <c r="H572" s="60">
        <f t="shared" si="118"/>
        <v>3984.4692500000001</v>
      </c>
      <c r="I572" s="61"/>
      <c r="J572" s="60"/>
      <c r="K572" s="69">
        <v>587.27277000000004</v>
      </c>
      <c r="L572" s="64">
        <v>239.87198000000001</v>
      </c>
      <c r="M572" s="63"/>
      <c r="N572" s="64"/>
      <c r="O572" s="69"/>
      <c r="P572" s="64"/>
      <c r="Q572" s="59"/>
      <c r="R572" s="60"/>
      <c r="S572" s="64">
        <v>1127.8802800000001</v>
      </c>
      <c r="T572" s="59"/>
      <c r="U572" s="60"/>
      <c r="V572" s="59">
        <v>1893.21362</v>
      </c>
      <c r="W572" s="60">
        <v>19.123380000000001</v>
      </c>
      <c r="X572" s="59">
        <v>1003.7368300000001</v>
      </c>
      <c r="Y572" s="60">
        <v>52.828249999999997</v>
      </c>
      <c r="Z572" s="69"/>
      <c r="AA572" s="66"/>
      <c r="AB572" s="63"/>
      <c r="AC572" s="64"/>
      <c r="AD572" s="69"/>
      <c r="AE572" s="64"/>
      <c r="AF572" s="69"/>
      <c r="AG572" s="64"/>
      <c r="AH572" s="59"/>
      <c r="AI572" s="60"/>
      <c r="AJ572" s="64">
        <v>1185.9314899999999</v>
      </c>
      <c r="AK572" s="64"/>
      <c r="AL572" s="59"/>
      <c r="AM572" s="60"/>
      <c r="AN572" s="59"/>
      <c r="AO572" s="60"/>
      <c r="AP572" s="59"/>
      <c r="AQ572" s="60"/>
      <c r="AR572" s="69"/>
      <c r="AS572" s="64"/>
      <c r="AT572" s="60"/>
      <c r="AU572" s="64"/>
      <c r="AV572" s="64"/>
      <c r="AW572" s="64"/>
      <c r="AX572" s="64"/>
      <c r="AY572" s="64"/>
      <c r="AZ572" s="64"/>
      <c r="BA572" s="64"/>
      <c r="BB572" s="64"/>
      <c r="BC572" s="69"/>
      <c r="BD572" s="60"/>
      <c r="BE572" s="59"/>
      <c r="BF572" s="60"/>
      <c r="BG572" s="60"/>
      <c r="BH572" s="69"/>
      <c r="BI572" s="64"/>
      <c r="BJ572" s="64"/>
      <c r="BK572" s="64"/>
      <c r="BL572" s="69"/>
      <c r="BM572" s="64"/>
      <c r="BN572" s="64"/>
      <c r="BO572" s="64">
        <v>181.66668999999999</v>
      </c>
      <c r="BP572" s="64"/>
      <c r="BQ572" s="64"/>
      <c r="BR572" s="64"/>
      <c r="BS572" s="69"/>
      <c r="BT572" s="64"/>
      <c r="BU572" s="70"/>
      <c r="BV572" s="66"/>
      <c r="BW572" s="64"/>
      <c r="BX572" s="66"/>
      <c r="BY572" s="66"/>
      <c r="BZ572" s="64"/>
      <c r="CA572" s="64"/>
      <c r="CB572" s="60"/>
      <c r="CC572" s="60">
        <v>11.25</v>
      </c>
      <c r="CD572" s="64">
        <v>1165.9171799999999</v>
      </c>
      <c r="CE572" s="64"/>
      <c r="CF572" s="69"/>
      <c r="CG572" s="64"/>
    </row>
    <row r="573" spans="1:85" outlineLevel="1" x14ac:dyDescent="0.35">
      <c r="A573" s="84" t="s">
        <v>955</v>
      </c>
      <c r="B573" s="88" t="s">
        <v>966</v>
      </c>
      <c r="C573" s="55" t="s">
        <v>113</v>
      </c>
      <c r="D573" s="77" t="s">
        <v>967</v>
      </c>
      <c r="E573" s="57" t="s">
        <v>65</v>
      </c>
      <c r="F573" s="86">
        <f t="shared" si="128"/>
        <v>1431.8527300000001</v>
      </c>
      <c r="G573" s="59">
        <f t="shared" si="117"/>
        <v>257.43464</v>
      </c>
      <c r="H573" s="60">
        <f t="shared" si="118"/>
        <v>1174.4180900000001</v>
      </c>
      <c r="I573" s="61"/>
      <c r="J573" s="60"/>
      <c r="K573" s="69">
        <v>257.43464</v>
      </c>
      <c r="L573" s="64">
        <v>105.14936</v>
      </c>
      <c r="M573" s="63"/>
      <c r="N573" s="64"/>
      <c r="O573" s="69"/>
      <c r="P573" s="64"/>
      <c r="Q573" s="59"/>
      <c r="R573" s="60"/>
      <c r="S573" s="64">
        <v>418.79199999999997</v>
      </c>
      <c r="T573" s="59"/>
      <c r="U573" s="60"/>
      <c r="V573" s="59"/>
      <c r="W573" s="60"/>
      <c r="X573" s="59"/>
      <c r="Y573" s="60"/>
      <c r="Z573" s="69"/>
      <c r="AA573" s="66"/>
      <c r="AB573" s="63"/>
      <c r="AC573" s="64"/>
      <c r="AD573" s="69"/>
      <c r="AE573" s="64"/>
      <c r="AF573" s="69"/>
      <c r="AG573" s="64"/>
      <c r="AH573" s="59"/>
      <c r="AI573" s="60"/>
      <c r="AJ573" s="64"/>
      <c r="AK573" s="64"/>
      <c r="AL573" s="59"/>
      <c r="AM573" s="60"/>
      <c r="AN573" s="59"/>
      <c r="AO573" s="60"/>
      <c r="AP573" s="59"/>
      <c r="AQ573" s="60"/>
      <c r="AR573" s="69"/>
      <c r="AS573" s="64"/>
      <c r="AT573" s="60"/>
      <c r="AU573" s="64"/>
      <c r="AV573" s="64"/>
      <c r="AW573" s="64"/>
      <c r="AX573" s="64"/>
      <c r="AY573" s="64"/>
      <c r="AZ573" s="64"/>
      <c r="BA573" s="64"/>
      <c r="BB573" s="64"/>
      <c r="BC573" s="69"/>
      <c r="BD573" s="60"/>
      <c r="BE573" s="59"/>
      <c r="BF573" s="60"/>
      <c r="BG573" s="60"/>
      <c r="BH573" s="69"/>
      <c r="BI573" s="64"/>
      <c r="BJ573" s="64"/>
      <c r="BK573" s="64"/>
      <c r="BL573" s="69"/>
      <c r="BM573" s="64"/>
      <c r="BN573" s="64"/>
      <c r="BO573" s="64">
        <v>160</v>
      </c>
      <c r="BP573" s="64"/>
      <c r="BQ573" s="64"/>
      <c r="BR573" s="64"/>
      <c r="BS573" s="69"/>
      <c r="BT573" s="64"/>
      <c r="BU573" s="70"/>
      <c r="BV573" s="66"/>
      <c r="BW573" s="64"/>
      <c r="BX573" s="66"/>
      <c r="BY573" s="66"/>
      <c r="BZ573" s="64"/>
      <c r="CA573" s="64"/>
      <c r="CB573" s="60"/>
      <c r="CC573" s="60"/>
      <c r="CD573" s="64">
        <v>490.47672999999998</v>
      </c>
      <c r="CE573" s="64"/>
      <c r="CF573" s="69"/>
      <c r="CG573" s="64"/>
    </row>
    <row r="574" spans="1:85" s="150" customFormat="1" ht="22.5" x14ac:dyDescent="0.3">
      <c r="A574" s="151" t="s">
        <v>969</v>
      </c>
      <c r="B574" s="152"/>
      <c r="C574" s="111" t="s">
        <v>133</v>
      </c>
      <c r="D574" s="98"/>
      <c r="E574" s="98"/>
      <c r="F574" s="99">
        <f t="shared" ref="F574:AK574" si="129">SUBTOTAL(9,F567:F573)</f>
        <v>21896.666939999999</v>
      </c>
      <c r="G574" s="99">
        <f t="shared" si="129"/>
        <v>9874.2047600000005</v>
      </c>
      <c r="H574" s="99">
        <f t="shared" si="129"/>
        <v>12022.462179999999</v>
      </c>
      <c r="I574" s="99">
        <f t="shared" si="129"/>
        <v>0</v>
      </c>
      <c r="J574" s="99">
        <f t="shared" si="129"/>
        <v>0</v>
      </c>
      <c r="K574" s="99">
        <f t="shared" si="129"/>
        <v>915.5019400000001</v>
      </c>
      <c r="L574" s="99">
        <f t="shared" si="129"/>
        <v>373.93741</v>
      </c>
      <c r="M574" s="99">
        <f t="shared" si="129"/>
        <v>0</v>
      </c>
      <c r="N574" s="99">
        <f t="shared" si="129"/>
        <v>0</v>
      </c>
      <c r="O574" s="99">
        <f t="shared" si="129"/>
        <v>0</v>
      </c>
      <c r="P574" s="99">
        <f t="shared" si="129"/>
        <v>0</v>
      </c>
      <c r="Q574" s="99">
        <f t="shared" si="129"/>
        <v>0</v>
      </c>
      <c r="R574" s="99">
        <f t="shared" si="129"/>
        <v>0</v>
      </c>
      <c r="S574" s="99">
        <f t="shared" si="129"/>
        <v>1661.8400799999999</v>
      </c>
      <c r="T574" s="99">
        <f t="shared" si="129"/>
        <v>0</v>
      </c>
      <c r="U574" s="99">
        <f t="shared" si="129"/>
        <v>0</v>
      </c>
      <c r="V574" s="99">
        <f t="shared" si="129"/>
        <v>1893.21362</v>
      </c>
      <c r="W574" s="99">
        <f t="shared" si="129"/>
        <v>19.123380000000001</v>
      </c>
      <c r="X574" s="99">
        <f t="shared" si="129"/>
        <v>1003.7368300000001</v>
      </c>
      <c r="Y574" s="99">
        <f t="shared" si="129"/>
        <v>52.828249999999997</v>
      </c>
      <c r="Z574" s="99">
        <f t="shared" si="129"/>
        <v>0</v>
      </c>
      <c r="AA574" s="99">
        <f t="shared" si="129"/>
        <v>0</v>
      </c>
      <c r="AB574" s="99">
        <f t="shared" si="129"/>
        <v>0</v>
      </c>
      <c r="AC574" s="99">
        <f t="shared" si="129"/>
        <v>0</v>
      </c>
      <c r="AD574" s="99">
        <f t="shared" si="129"/>
        <v>0</v>
      </c>
      <c r="AE574" s="99">
        <f t="shared" si="129"/>
        <v>0</v>
      </c>
      <c r="AF574" s="99">
        <f t="shared" si="129"/>
        <v>0</v>
      </c>
      <c r="AG574" s="99">
        <f t="shared" si="129"/>
        <v>0</v>
      </c>
      <c r="AH574" s="99">
        <f t="shared" si="129"/>
        <v>26.752369999999999</v>
      </c>
      <c r="AI574" s="99">
        <f t="shared" si="129"/>
        <v>10.92703</v>
      </c>
      <c r="AJ574" s="99">
        <f t="shared" si="129"/>
        <v>2850.6814999999997</v>
      </c>
      <c r="AK574" s="99">
        <f t="shared" si="129"/>
        <v>0</v>
      </c>
      <c r="AL574" s="99">
        <f t="shared" si="126"/>
        <v>6035</v>
      </c>
      <c r="AM574" s="99">
        <f t="shared" si="126"/>
        <v>2465</v>
      </c>
      <c r="AN574" s="99">
        <f t="shared" si="126"/>
        <v>0</v>
      </c>
      <c r="AO574" s="99">
        <f t="shared" si="126"/>
        <v>0</v>
      </c>
      <c r="AP574" s="99">
        <f t="shared" si="126"/>
        <v>0</v>
      </c>
      <c r="AQ574" s="99">
        <f t="shared" si="126"/>
        <v>0</v>
      </c>
      <c r="AR574" s="99">
        <f t="shared" si="126"/>
        <v>0</v>
      </c>
      <c r="AS574" s="99">
        <f t="shared" si="126"/>
        <v>0</v>
      </c>
      <c r="AT574" s="99">
        <f t="shared" si="126"/>
        <v>0</v>
      </c>
      <c r="AU574" s="99">
        <f t="shared" si="126"/>
        <v>0</v>
      </c>
      <c r="AV574" s="99">
        <f t="shared" si="126"/>
        <v>0</v>
      </c>
      <c r="AW574" s="99">
        <f t="shared" si="126"/>
        <v>0</v>
      </c>
      <c r="AX574" s="99">
        <f t="shared" si="126"/>
        <v>0</v>
      </c>
      <c r="AY574" s="99">
        <f t="shared" si="126"/>
        <v>0</v>
      </c>
      <c r="AZ574" s="99">
        <f t="shared" si="126"/>
        <v>2000</v>
      </c>
      <c r="BA574" s="99">
        <f t="shared" si="126"/>
        <v>0</v>
      </c>
      <c r="BB574" s="99">
        <f t="shared" si="126"/>
        <v>0</v>
      </c>
      <c r="BC574" s="99">
        <f t="shared" si="126"/>
        <v>0</v>
      </c>
      <c r="BD574" s="99">
        <f t="shared" si="126"/>
        <v>0</v>
      </c>
      <c r="BE574" s="99">
        <f t="shared" si="126"/>
        <v>0</v>
      </c>
      <c r="BF574" s="99">
        <f t="shared" si="126"/>
        <v>0</v>
      </c>
      <c r="BG574" s="99">
        <f t="shared" si="126"/>
        <v>0</v>
      </c>
      <c r="BH574" s="99">
        <f t="shared" si="126"/>
        <v>0</v>
      </c>
      <c r="BI574" s="99">
        <f t="shared" si="126"/>
        <v>0</v>
      </c>
      <c r="BJ574" s="99">
        <f t="shared" si="126"/>
        <v>0</v>
      </c>
      <c r="BK574" s="99">
        <f t="shared" si="126"/>
        <v>0</v>
      </c>
      <c r="BL574" s="99">
        <f>SUBTOTAL(9,BL567:BL573)</f>
        <v>0</v>
      </c>
      <c r="BM574" s="99">
        <f>SUBTOTAL(9,BM567:BM573)</f>
        <v>0</v>
      </c>
      <c r="BN574" s="99">
        <f t="shared" si="126"/>
        <v>0</v>
      </c>
      <c r="BO574" s="99">
        <f t="shared" si="126"/>
        <v>341.66669000000002</v>
      </c>
      <c r="BP574" s="99">
        <f t="shared" si="126"/>
        <v>0</v>
      </c>
      <c r="BQ574" s="99">
        <f t="shared" si="126"/>
        <v>0</v>
      </c>
      <c r="BR574" s="99">
        <f t="shared" si="127"/>
        <v>0</v>
      </c>
      <c r="BS574" s="99">
        <f t="shared" si="127"/>
        <v>0</v>
      </c>
      <c r="BT574" s="99">
        <f t="shared" si="127"/>
        <v>0</v>
      </c>
      <c r="BU574" s="99">
        <f t="shared" si="127"/>
        <v>0</v>
      </c>
      <c r="BV574" s="99">
        <f t="shared" si="127"/>
        <v>0</v>
      </c>
      <c r="BW574" s="99">
        <f t="shared" si="127"/>
        <v>0</v>
      </c>
      <c r="BX574" s="99">
        <f t="shared" si="127"/>
        <v>0</v>
      </c>
      <c r="BY574" s="99">
        <f t="shared" si="127"/>
        <v>0</v>
      </c>
      <c r="BZ574" s="99">
        <f t="shared" si="127"/>
        <v>0</v>
      </c>
      <c r="CA574" s="99">
        <f t="shared" si="127"/>
        <v>0</v>
      </c>
      <c r="CB574" s="99">
        <f t="shared" si="127"/>
        <v>0</v>
      </c>
      <c r="CC574" s="99">
        <f t="shared" si="127"/>
        <v>11.25</v>
      </c>
      <c r="CD574" s="99">
        <f t="shared" si="127"/>
        <v>2235.20784</v>
      </c>
      <c r="CE574" s="99">
        <f t="shared" si="127"/>
        <v>0</v>
      </c>
      <c r="CF574" s="99">
        <f t="shared" si="127"/>
        <v>0</v>
      </c>
      <c r="CG574" s="99">
        <f t="shared" si="127"/>
        <v>0</v>
      </c>
    </row>
    <row r="575" spans="1:85" ht="93" outlineLevel="1" x14ac:dyDescent="0.35">
      <c r="A575" s="92" t="s">
        <v>970</v>
      </c>
      <c r="B575" s="54" t="s">
        <v>971</v>
      </c>
      <c r="C575" s="55" t="s">
        <v>64</v>
      </c>
      <c r="D575" s="77" t="s">
        <v>972</v>
      </c>
      <c r="E575" s="57" t="s">
        <v>65</v>
      </c>
      <c r="F575" s="86">
        <f t="shared" ref="F575:F591" si="130">G575+H575</f>
        <v>179.233</v>
      </c>
      <c r="G575" s="59">
        <f t="shared" si="117"/>
        <v>71.503739999999993</v>
      </c>
      <c r="H575" s="60">
        <f t="shared" si="118"/>
        <v>107.72926</v>
      </c>
      <c r="I575" s="61">
        <v>23.234749999999998</v>
      </c>
      <c r="J575" s="60">
        <v>9.4902499999999996</v>
      </c>
      <c r="K575" s="69">
        <v>48.268990000000002</v>
      </c>
      <c r="L575" s="64">
        <v>19.715509999999998</v>
      </c>
      <c r="M575" s="63"/>
      <c r="N575" s="64"/>
      <c r="O575" s="69"/>
      <c r="P575" s="64"/>
      <c r="Q575" s="59"/>
      <c r="R575" s="60"/>
      <c r="S575" s="64">
        <v>78.523499999999999</v>
      </c>
      <c r="T575" s="59"/>
      <c r="U575" s="60"/>
      <c r="V575" s="59"/>
      <c r="W575" s="60"/>
      <c r="X575" s="59"/>
      <c r="Y575" s="60"/>
      <c r="Z575" s="69"/>
      <c r="AA575" s="66"/>
      <c r="AB575" s="63"/>
      <c r="AC575" s="64"/>
      <c r="AD575" s="69"/>
      <c r="AE575" s="64"/>
      <c r="AF575" s="69"/>
      <c r="AG575" s="64"/>
      <c r="AH575" s="59"/>
      <c r="AI575" s="60"/>
      <c r="AJ575" s="64"/>
      <c r="AK575" s="64"/>
      <c r="AL575" s="59"/>
      <c r="AM575" s="60"/>
      <c r="AN575" s="59"/>
      <c r="AO575" s="60"/>
      <c r="AP575" s="59"/>
      <c r="AQ575" s="60"/>
      <c r="AR575" s="69"/>
      <c r="AS575" s="64"/>
      <c r="AT575" s="60"/>
      <c r="AU575" s="64"/>
      <c r="AV575" s="64"/>
      <c r="AW575" s="64"/>
      <c r="AX575" s="64"/>
      <c r="AY575" s="64"/>
      <c r="AZ575" s="64"/>
      <c r="BA575" s="64"/>
      <c r="BB575" s="64"/>
      <c r="BC575" s="69"/>
      <c r="BD575" s="60"/>
      <c r="BE575" s="59"/>
      <c r="BF575" s="60"/>
      <c r="BG575" s="60"/>
      <c r="BH575" s="69"/>
      <c r="BI575" s="64"/>
      <c r="BJ575" s="64"/>
      <c r="BK575" s="64"/>
      <c r="BL575" s="69"/>
      <c r="BM575" s="64"/>
      <c r="BN575" s="64"/>
      <c r="BO575" s="64"/>
      <c r="BP575" s="64"/>
      <c r="BQ575" s="64"/>
      <c r="BR575" s="64"/>
      <c r="BS575" s="69"/>
      <c r="BT575" s="64"/>
      <c r="BU575" s="70"/>
      <c r="BV575" s="66"/>
      <c r="BW575" s="64"/>
      <c r="BX575" s="66"/>
      <c r="BY575" s="66"/>
      <c r="BZ575" s="64"/>
      <c r="CA575" s="64"/>
      <c r="CB575" s="60"/>
      <c r="CC575" s="60"/>
      <c r="CD575" s="64"/>
      <c r="CE575" s="64"/>
      <c r="CF575" s="69"/>
      <c r="CG575" s="64"/>
    </row>
    <row r="576" spans="1:85" s="150" customFormat="1" ht="46.5" outlineLevel="1" x14ac:dyDescent="0.35">
      <c r="A576" s="92" t="s">
        <v>973</v>
      </c>
      <c r="B576" s="153" t="s">
        <v>974</v>
      </c>
      <c r="C576" s="55" t="s">
        <v>71</v>
      </c>
      <c r="D576" s="77">
        <v>245307320177</v>
      </c>
      <c r="E576" s="57" t="s">
        <v>65</v>
      </c>
      <c r="F576" s="86">
        <f t="shared" si="130"/>
        <v>40.618319999999997</v>
      </c>
      <c r="G576" s="59">
        <f t="shared" si="117"/>
        <v>28.839009999999998</v>
      </c>
      <c r="H576" s="60">
        <f t="shared" si="118"/>
        <v>11.779309999999999</v>
      </c>
      <c r="I576" s="91"/>
      <c r="J576" s="86"/>
      <c r="K576" s="99"/>
      <c r="L576" s="86"/>
      <c r="M576" s="91"/>
      <c r="N576" s="86"/>
      <c r="O576" s="99"/>
      <c r="P576" s="86"/>
      <c r="Q576" s="99"/>
      <c r="R576" s="86"/>
      <c r="S576" s="86"/>
      <c r="T576" s="99"/>
      <c r="U576" s="86"/>
      <c r="V576" s="99"/>
      <c r="W576" s="86"/>
      <c r="X576" s="99"/>
      <c r="Y576" s="86"/>
      <c r="Z576" s="99"/>
      <c r="AA576" s="148"/>
      <c r="AB576" s="83"/>
      <c r="AC576" s="129"/>
      <c r="AD576" s="99"/>
      <c r="AE576" s="86"/>
      <c r="AF576" s="99"/>
      <c r="AG576" s="86"/>
      <c r="AH576" s="69">
        <v>28.839009999999998</v>
      </c>
      <c r="AI576" s="73">
        <v>11.779309999999999</v>
      </c>
      <c r="AJ576" s="86"/>
      <c r="AK576" s="86"/>
      <c r="AL576" s="99"/>
      <c r="AM576" s="86"/>
      <c r="AN576" s="99"/>
      <c r="AO576" s="86"/>
      <c r="AP576" s="99"/>
      <c r="AQ576" s="86"/>
      <c r="AR576" s="99"/>
      <c r="AS576" s="86"/>
      <c r="AT576" s="86"/>
      <c r="AU576" s="86"/>
      <c r="AV576" s="86"/>
      <c r="AW576" s="86"/>
      <c r="AX576" s="86"/>
      <c r="AY576" s="86"/>
      <c r="AZ576" s="86"/>
      <c r="BA576" s="86"/>
      <c r="BB576" s="86"/>
      <c r="BC576" s="99"/>
      <c r="BD576" s="86"/>
      <c r="BE576" s="99"/>
      <c r="BF576" s="86"/>
      <c r="BG576" s="86"/>
      <c r="BH576" s="99"/>
      <c r="BI576" s="86"/>
      <c r="BJ576" s="86"/>
      <c r="BK576" s="86"/>
      <c r="BL576" s="99"/>
      <c r="BM576" s="86"/>
      <c r="BN576" s="86"/>
      <c r="BO576" s="86"/>
      <c r="BP576" s="86"/>
      <c r="BQ576" s="86"/>
      <c r="BR576" s="86"/>
      <c r="BS576" s="99"/>
      <c r="BT576" s="86"/>
      <c r="BU576" s="149"/>
      <c r="BV576" s="148"/>
      <c r="BW576" s="129"/>
      <c r="BX576" s="130"/>
      <c r="BY576" s="148"/>
      <c r="BZ576" s="86"/>
      <c r="CA576" s="86"/>
      <c r="CB576" s="86"/>
      <c r="CC576" s="86"/>
      <c r="CD576" s="86"/>
      <c r="CE576" s="86"/>
      <c r="CF576" s="99"/>
      <c r="CG576" s="86"/>
    </row>
    <row r="577" spans="1:85" ht="46.5" outlineLevel="1" x14ac:dyDescent="0.35">
      <c r="A577" s="92" t="s">
        <v>973</v>
      </c>
      <c r="B577" s="54" t="s">
        <v>975</v>
      </c>
      <c r="C577" s="55" t="s">
        <v>71</v>
      </c>
      <c r="D577" s="122">
        <v>245303246356</v>
      </c>
      <c r="E577" s="57" t="s">
        <v>65</v>
      </c>
      <c r="F577" s="86">
        <f t="shared" si="130"/>
        <v>1365.5639999999999</v>
      </c>
      <c r="G577" s="59">
        <f t="shared" si="117"/>
        <v>386.15195999999997</v>
      </c>
      <c r="H577" s="60">
        <f t="shared" si="118"/>
        <v>979.41203999999993</v>
      </c>
      <c r="I577" s="61"/>
      <c r="J577" s="60"/>
      <c r="K577" s="69">
        <v>386.15195999999997</v>
      </c>
      <c r="L577" s="64">
        <v>157.72404</v>
      </c>
      <c r="M577" s="63"/>
      <c r="N577" s="64"/>
      <c r="O577" s="69"/>
      <c r="P577" s="64"/>
      <c r="Q577" s="59"/>
      <c r="R577" s="60"/>
      <c r="S577" s="64">
        <v>628.18799999999999</v>
      </c>
      <c r="T577" s="59"/>
      <c r="U577" s="60"/>
      <c r="V577" s="59"/>
      <c r="W577" s="60"/>
      <c r="X577" s="59"/>
      <c r="Y577" s="60"/>
      <c r="Z577" s="69"/>
      <c r="AA577" s="66"/>
      <c r="AB577" s="63"/>
      <c r="AC577" s="64"/>
      <c r="AD577" s="69"/>
      <c r="AE577" s="64"/>
      <c r="AF577" s="69"/>
      <c r="AG577" s="64"/>
      <c r="AH577" s="59"/>
      <c r="AI577" s="60"/>
      <c r="AJ577" s="64"/>
      <c r="AK577" s="64"/>
      <c r="AL577" s="59"/>
      <c r="AM577" s="60"/>
      <c r="AN577" s="59"/>
      <c r="AO577" s="60"/>
      <c r="AP577" s="59"/>
      <c r="AQ577" s="60"/>
      <c r="AR577" s="69"/>
      <c r="AS577" s="64"/>
      <c r="AT577" s="60"/>
      <c r="AU577" s="64"/>
      <c r="AV577" s="64"/>
      <c r="AW577" s="64"/>
      <c r="AX577" s="64"/>
      <c r="AY577" s="64"/>
      <c r="AZ577" s="64"/>
      <c r="BA577" s="64"/>
      <c r="BB577" s="64"/>
      <c r="BC577" s="69"/>
      <c r="BD577" s="60"/>
      <c r="BE577" s="59"/>
      <c r="BF577" s="60"/>
      <c r="BG577" s="60"/>
      <c r="BH577" s="69"/>
      <c r="BI577" s="64"/>
      <c r="BJ577" s="64"/>
      <c r="BK577" s="64"/>
      <c r="BL577" s="69"/>
      <c r="BM577" s="64"/>
      <c r="BN577" s="64"/>
      <c r="BO577" s="64"/>
      <c r="BP577" s="64"/>
      <c r="BQ577" s="64">
        <v>193.5</v>
      </c>
      <c r="BR577" s="64"/>
      <c r="BS577" s="69"/>
      <c r="BT577" s="64"/>
      <c r="BU577" s="70"/>
      <c r="BV577" s="66"/>
      <c r="BW577" s="64"/>
      <c r="BX577" s="66"/>
      <c r="BY577" s="66"/>
      <c r="BZ577" s="64"/>
      <c r="CA577" s="64"/>
      <c r="CB577" s="60"/>
      <c r="CC577" s="60"/>
      <c r="CD577" s="64"/>
      <c r="CE577" s="64"/>
      <c r="CF577" s="69"/>
      <c r="CG577" s="64"/>
    </row>
    <row r="578" spans="1:85" ht="46.5" outlineLevel="1" x14ac:dyDescent="0.35">
      <c r="A578" s="92" t="s">
        <v>973</v>
      </c>
      <c r="B578" s="54" t="s">
        <v>976</v>
      </c>
      <c r="C578" s="55" t="s">
        <v>71</v>
      </c>
      <c r="D578" s="77" t="s">
        <v>977</v>
      </c>
      <c r="E578" s="57" t="s">
        <v>65</v>
      </c>
      <c r="F578" s="86">
        <f t="shared" si="130"/>
        <v>225.096</v>
      </c>
      <c r="G578" s="59">
        <f t="shared" si="117"/>
        <v>64.35866</v>
      </c>
      <c r="H578" s="60">
        <f t="shared" si="118"/>
        <v>160.73733999999999</v>
      </c>
      <c r="I578" s="61"/>
      <c r="J578" s="60"/>
      <c r="K578" s="69">
        <v>64.35866</v>
      </c>
      <c r="L578" s="64">
        <v>26.28734</v>
      </c>
      <c r="M578" s="63"/>
      <c r="N578" s="64"/>
      <c r="O578" s="69"/>
      <c r="P578" s="64"/>
      <c r="Q578" s="59"/>
      <c r="R578" s="60"/>
      <c r="S578" s="64">
        <v>134.44999999999999</v>
      </c>
      <c r="T578" s="59"/>
      <c r="U578" s="60"/>
      <c r="V578" s="59"/>
      <c r="W578" s="60"/>
      <c r="X578" s="59"/>
      <c r="Y578" s="60"/>
      <c r="Z578" s="69"/>
      <c r="AA578" s="66"/>
      <c r="AB578" s="63"/>
      <c r="AC578" s="64"/>
      <c r="AD578" s="69"/>
      <c r="AE578" s="64"/>
      <c r="AF578" s="69"/>
      <c r="AG578" s="64"/>
      <c r="AH578" s="59"/>
      <c r="AI578" s="60"/>
      <c r="AJ578" s="64"/>
      <c r="AK578" s="64"/>
      <c r="AL578" s="59"/>
      <c r="AM578" s="60"/>
      <c r="AN578" s="59"/>
      <c r="AO578" s="60"/>
      <c r="AP578" s="59"/>
      <c r="AQ578" s="60"/>
      <c r="AR578" s="69"/>
      <c r="AS578" s="64"/>
      <c r="AT578" s="60"/>
      <c r="AU578" s="64"/>
      <c r="AV578" s="64"/>
      <c r="AW578" s="64"/>
      <c r="AX578" s="64"/>
      <c r="AY578" s="64"/>
      <c r="AZ578" s="64"/>
      <c r="BA578" s="64"/>
      <c r="BB578" s="64"/>
      <c r="BC578" s="69"/>
      <c r="BD578" s="60"/>
      <c r="BE578" s="59"/>
      <c r="BF578" s="60"/>
      <c r="BG578" s="60"/>
      <c r="BH578" s="69"/>
      <c r="BI578" s="64"/>
      <c r="BJ578" s="64"/>
      <c r="BK578" s="64"/>
      <c r="BL578" s="69"/>
      <c r="BM578" s="64"/>
      <c r="BN578" s="64"/>
      <c r="BO578" s="64"/>
      <c r="BP578" s="64"/>
      <c r="BQ578" s="64"/>
      <c r="BR578" s="64"/>
      <c r="BS578" s="69"/>
      <c r="BT578" s="64"/>
      <c r="BU578" s="70"/>
      <c r="BV578" s="66"/>
      <c r="BW578" s="64"/>
      <c r="BX578" s="66"/>
      <c r="BY578" s="66"/>
      <c r="BZ578" s="64"/>
      <c r="CA578" s="64"/>
      <c r="CB578" s="60"/>
      <c r="CC578" s="60"/>
      <c r="CD578" s="64"/>
      <c r="CE578" s="64"/>
      <c r="CF578" s="69"/>
      <c r="CG578" s="64"/>
    </row>
    <row r="579" spans="1:85" ht="46.5" outlineLevel="1" x14ac:dyDescent="0.35">
      <c r="A579" s="92" t="s">
        <v>973</v>
      </c>
      <c r="B579" s="54" t="s">
        <v>978</v>
      </c>
      <c r="C579" s="55" t="s">
        <v>71</v>
      </c>
      <c r="D579" s="55" t="s">
        <v>979</v>
      </c>
      <c r="E579" s="57" t="s">
        <v>65</v>
      </c>
      <c r="F579" s="86">
        <f t="shared" si="130"/>
        <v>219.81655000000001</v>
      </c>
      <c r="G579" s="59">
        <f t="shared" si="117"/>
        <v>156.06975</v>
      </c>
      <c r="H579" s="60">
        <f t="shared" si="118"/>
        <v>63.7468</v>
      </c>
      <c r="I579" s="61"/>
      <c r="J579" s="60"/>
      <c r="K579" s="69">
        <v>156.06975</v>
      </c>
      <c r="L579" s="64">
        <v>63.7468</v>
      </c>
      <c r="M579" s="63"/>
      <c r="N579" s="64"/>
      <c r="O579" s="69"/>
      <c r="P579" s="64"/>
      <c r="Q579" s="59"/>
      <c r="R579" s="60"/>
      <c r="S579" s="64"/>
      <c r="T579" s="59"/>
      <c r="U579" s="60"/>
      <c r="V579" s="59"/>
      <c r="W579" s="60"/>
      <c r="X579" s="59"/>
      <c r="Y579" s="60"/>
      <c r="Z579" s="69"/>
      <c r="AA579" s="66"/>
      <c r="AB579" s="63"/>
      <c r="AC579" s="64"/>
      <c r="AD579" s="69"/>
      <c r="AE579" s="64"/>
      <c r="AF579" s="69"/>
      <c r="AG579" s="64"/>
      <c r="AH579" s="59"/>
      <c r="AI579" s="60"/>
      <c r="AJ579" s="64"/>
      <c r="AK579" s="64"/>
      <c r="AL579" s="59"/>
      <c r="AM579" s="60"/>
      <c r="AN579" s="59"/>
      <c r="AO579" s="60"/>
      <c r="AP579" s="59"/>
      <c r="AQ579" s="60"/>
      <c r="AR579" s="69"/>
      <c r="AS579" s="64"/>
      <c r="AT579" s="60"/>
      <c r="AU579" s="64"/>
      <c r="AV579" s="64"/>
      <c r="AW579" s="64"/>
      <c r="AX579" s="64"/>
      <c r="AY579" s="64"/>
      <c r="AZ579" s="64"/>
      <c r="BA579" s="64"/>
      <c r="BB579" s="64"/>
      <c r="BC579" s="69"/>
      <c r="BD579" s="60"/>
      <c r="BE579" s="59"/>
      <c r="BF579" s="60"/>
      <c r="BG579" s="60"/>
      <c r="BH579" s="69"/>
      <c r="BI579" s="64"/>
      <c r="BJ579" s="64"/>
      <c r="BK579" s="64"/>
      <c r="BL579" s="69"/>
      <c r="BM579" s="64"/>
      <c r="BN579" s="64"/>
      <c r="BO579" s="64"/>
      <c r="BP579" s="64"/>
      <c r="BQ579" s="64"/>
      <c r="BR579" s="64"/>
      <c r="BS579" s="69"/>
      <c r="BT579" s="64"/>
      <c r="BU579" s="70"/>
      <c r="BV579" s="66"/>
      <c r="BW579" s="64"/>
      <c r="BX579" s="66"/>
      <c r="BY579" s="66"/>
      <c r="BZ579" s="64"/>
      <c r="CA579" s="64"/>
      <c r="CB579" s="60"/>
      <c r="CC579" s="60"/>
      <c r="CD579" s="64"/>
      <c r="CE579" s="64"/>
      <c r="CF579" s="69"/>
      <c r="CG579" s="64"/>
    </row>
    <row r="580" spans="1:85" ht="46.5" outlineLevel="1" x14ac:dyDescent="0.35">
      <c r="A580" s="92" t="s">
        <v>973</v>
      </c>
      <c r="B580" s="54" t="s">
        <v>981</v>
      </c>
      <c r="C580" s="55" t="s">
        <v>71</v>
      </c>
      <c r="D580" s="77">
        <v>244803439298</v>
      </c>
      <c r="E580" s="57" t="s">
        <v>65</v>
      </c>
      <c r="F580" s="86">
        <f t="shared" si="130"/>
        <v>258.23</v>
      </c>
      <c r="G580" s="59">
        <f t="shared" si="117"/>
        <v>0</v>
      </c>
      <c r="H580" s="60">
        <f t="shared" si="118"/>
        <v>258.23</v>
      </c>
      <c r="I580" s="61"/>
      <c r="J580" s="60"/>
      <c r="K580" s="69"/>
      <c r="L580" s="64"/>
      <c r="M580" s="63"/>
      <c r="N580" s="64"/>
      <c r="O580" s="69"/>
      <c r="P580" s="64"/>
      <c r="Q580" s="59"/>
      <c r="R580" s="60"/>
      <c r="S580" s="64"/>
      <c r="T580" s="59"/>
      <c r="U580" s="60"/>
      <c r="V580" s="59"/>
      <c r="W580" s="60"/>
      <c r="X580" s="59"/>
      <c r="Y580" s="60"/>
      <c r="Z580" s="69"/>
      <c r="AA580" s="66"/>
      <c r="AB580" s="63"/>
      <c r="AC580" s="64"/>
      <c r="AD580" s="69"/>
      <c r="AE580" s="64"/>
      <c r="AF580" s="69"/>
      <c r="AG580" s="64"/>
      <c r="AH580" s="59"/>
      <c r="AI580" s="60"/>
      <c r="AJ580" s="64"/>
      <c r="AK580" s="64"/>
      <c r="AL580" s="59"/>
      <c r="AM580" s="60"/>
      <c r="AN580" s="59"/>
      <c r="AO580" s="60"/>
      <c r="AP580" s="59"/>
      <c r="AQ580" s="60"/>
      <c r="AR580" s="69"/>
      <c r="AS580" s="64"/>
      <c r="AT580" s="60"/>
      <c r="AU580" s="64"/>
      <c r="AV580" s="64"/>
      <c r="AW580" s="64"/>
      <c r="AX580" s="64"/>
      <c r="AY580" s="64"/>
      <c r="AZ580" s="64"/>
      <c r="BA580" s="64"/>
      <c r="BB580" s="64"/>
      <c r="BC580" s="69"/>
      <c r="BD580" s="60"/>
      <c r="BE580" s="59"/>
      <c r="BF580" s="60"/>
      <c r="BG580" s="60"/>
      <c r="BH580" s="69"/>
      <c r="BI580" s="64"/>
      <c r="BJ580" s="64"/>
      <c r="BK580" s="64"/>
      <c r="BL580" s="69"/>
      <c r="BM580" s="64"/>
      <c r="BN580" s="64"/>
      <c r="BO580" s="64">
        <v>258.23</v>
      </c>
      <c r="BP580" s="64"/>
      <c r="BQ580" s="64"/>
      <c r="BR580" s="64"/>
      <c r="BS580" s="69"/>
      <c r="BT580" s="64"/>
      <c r="BU580" s="70"/>
      <c r="BV580" s="66"/>
      <c r="BW580" s="64"/>
      <c r="BX580" s="66"/>
      <c r="BY580" s="66"/>
      <c r="BZ580" s="64"/>
      <c r="CA580" s="64"/>
      <c r="CB580" s="60"/>
      <c r="CC580" s="60"/>
      <c r="CD580" s="64"/>
      <c r="CE580" s="64"/>
      <c r="CF580" s="69"/>
      <c r="CG580" s="64"/>
    </row>
    <row r="581" spans="1:85" ht="46.5" outlineLevel="1" x14ac:dyDescent="0.35">
      <c r="A581" s="92" t="s">
        <v>973</v>
      </c>
      <c r="B581" s="54" t="s">
        <v>980</v>
      </c>
      <c r="C581" s="55" t="s">
        <v>71</v>
      </c>
      <c r="D581" s="77">
        <v>244801596552</v>
      </c>
      <c r="E581" s="57" t="s">
        <v>65</v>
      </c>
      <c r="F581" s="86">
        <f t="shared" si="130"/>
        <v>504.86540000000002</v>
      </c>
      <c r="G581" s="59">
        <f t="shared" si="117"/>
        <v>143.00748999999999</v>
      </c>
      <c r="H581" s="60">
        <f t="shared" si="118"/>
        <v>361.85791</v>
      </c>
      <c r="I581" s="61">
        <v>46.469499999999996</v>
      </c>
      <c r="J581" s="60">
        <v>18.980499999999999</v>
      </c>
      <c r="K581" s="69">
        <v>96.537989999999994</v>
      </c>
      <c r="L581" s="64">
        <v>39.431010000000001</v>
      </c>
      <c r="M581" s="63"/>
      <c r="N581" s="64"/>
      <c r="O581" s="69"/>
      <c r="P581" s="64"/>
      <c r="Q581" s="59"/>
      <c r="R581" s="60"/>
      <c r="S581" s="64">
        <v>157.047</v>
      </c>
      <c r="T581" s="59"/>
      <c r="U581" s="60"/>
      <c r="V581" s="59"/>
      <c r="W581" s="60"/>
      <c r="X581" s="59"/>
      <c r="Y581" s="60"/>
      <c r="Z581" s="69"/>
      <c r="AA581" s="66"/>
      <c r="AB581" s="63"/>
      <c r="AC581" s="64"/>
      <c r="AD581" s="69"/>
      <c r="AE581" s="64"/>
      <c r="AF581" s="69"/>
      <c r="AG581" s="64"/>
      <c r="AH581" s="59"/>
      <c r="AI581" s="60"/>
      <c r="AJ581" s="64"/>
      <c r="AK581" s="64"/>
      <c r="AL581" s="59"/>
      <c r="AM581" s="60"/>
      <c r="AN581" s="59"/>
      <c r="AO581" s="60"/>
      <c r="AP581" s="59"/>
      <c r="AQ581" s="60"/>
      <c r="AR581" s="69"/>
      <c r="AS581" s="64"/>
      <c r="AT581" s="60"/>
      <c r="AU581" s="64"/>
      <c r="AV581" s="64"/>
      <c r="AW581" s="64"/>
      <c r="AX581" s="64"/>
      <c r="AY581" s="64"/>
      <c r="AZ581" s="64"/>
      <c r="BA581" s="64"/>
      <c r="BB581" s="64"/>
      <c r="BC581" s="69"/>
      <c r="BD581" s="60"/>
      <c r="BE581" s="59"/>
      <c r="BF581" s="60"/>
      <c r="BG581" s="60"/>
      <c r="BH581" s="69"/>
      <c r="BI581" s="64"/>
      <c r="BJ581" s="64"/>
      <c r="BK581" s="64"/>
      <c r="BL581" s="69"/>
      <c r="BM581" s="64"/>
      <c r="BN581" s="64"/>
      <c r="BO581" s="64"/>
      <c r="BP581" s="64"/>
      <c r="BQ581" s="64">
        <v>146.39940000000001</v>
      </c>
      <c r="BR581" s="64"/>
      <c r="BS581" s="69"/>
      <c r="BT581" s="64"/>
      <c r="BU581" s="70"/>
      <c r="BV581" s="66"/>
      <c r="BW581" s="64"/>
      <c r="BX581" s="66"/>
      <c r="BY581" s="66"/>
      <c r="BZ581" s="64"/>
      <c r="CA581" s="64"/>
      <c r="CB581" s="60"/>
      <c r="CC581" s="60"/>
      <c r="CD581" s="64"/>
      <c r="CE581" s="64"/>
      <c r="CF581" s="69"/>
      <c r="CG581" s="64"/>
    </row>
    <row r="582" spans="1:85" ht="46.5" outlineLevel="1" x14ac:dyDescent="0.35">
      <c r="A582" s="92" t="s">
        <v>973</v>
      </c>
      <c r="B582" s="54" t="s">
        <v>982</v>
      </c>
      <c r="C582" s="55" t="s">
        <v>71</v>
      </c>
      <c r="D582" s="77">
        <v>244800381603</v>
      </c>
      <c r="E582" s="57" t="s">
        <v>65</v>
      </c>
      <c r="F582" s="86">
        <f t="shared" si="130"/>
        <v>170.92599999999999</v>
      </c>
      <c r="G582" s="59">
        <f t="shared" si="117"/>
        <v>56.313830000000003</v>
      </c>
      <c r="H582" s="60">
        <f t="shared" si="118"/>
        <v>114.61216999999999</v>
      </c>
      <c r="I582" s="61"/>
      <c r="J582" s="60"/>
      <c r="K582" s="69">
        <v>56.313830000000003</v>
      </c>
      <c r="L582" s="64">
        <v>23.00142</v>
      </c>
      <c r="M582" s="63"/>
      <c r="N582" s="64"/>
      <c r="O582" s="69"/>
      <c r="P582" s="64"/>
      <c r="Q582" s="59"/>
      <c r="R582" s="60"/>
      <c r="S582" s="64">
        <v>91.610749999999996</v>
      </c>
      <c r="T582" s="59"/>
      <c r="U582" s="60"/>
      <c r="V582" s="59"/>
      <c r="W582" s="60"/>
      <c r="X582" s="59"/>
      <c r="Y582" s="60"/>
      <c r="Z582" s="69"/>
      <c r="AA582" s="66"/>
      <c r="AB582" s="63"/>
      <c r="AC582" s="64"/>
      <c r="AD582" s="69"/>
      <c r="AE582" s="64"/>
      <c r="AF582" s="69"/>
      <c r="AG582" s="64"/>
      <c r="AH582" s="59"/>
      <c r="AI582" s="60"/>
      <c r="AJ582" s="64"/>
      <c r="AK582" s="64"/>
      <c r="AL582" s="59"/>
      <c r="AM582" s="60"/>
      <c r="AN582" s="59"/>
      <c r="AO582" s="60"/>
      <c r="AP582" s="59"/>
      <c r="AQ582" s="60"/>
      <c r="AR582" s="69"/>
      <c r="AS582" s="64"/>
      <c r="AT582" s="60"/>
      <c r="AU582" s="64"/>
      <c r="AV582" s="64"/>
      <c r="AW582" s="64"/>
      <c r="AX582" s="64"/>
      <c r="AY582" s="64"/>
      <c r="AZ582" s="64"/>
      <c r="BA582" s="64"/>
      <c r="BB582" s="64"/>
      <c r="BC582" s="69"/>
      <c r="BD582" s="60"/>
      <c r="BE582" s="59"/>
      <c r="BF582" s="60"/>
      <c r="BG582" s="60"/>
      <c r="BH582" s="69"/>
      <c r="BI582" s="64"/>
      <c r="BJ582" s="64"/>
      <c r="BK582" s="64"/>
      <c r="BL582" s="69"/>
      <c r="BM582" s="64"/>
      <c r="BN582" s="64"/>
      <c r="BO582" s="64"/>
      <c r="BP582" s="64"/>
      <c r="BQ582" s="64"/>
      <c r="BR582" s="64"/>
      <c r="BS582" s="69"/>
      <c r="BT582" s="64"/>
      <c r="BU582" s="70"/>
      <c r="BV582" s="66"/>
      <c r="BW582" s="64"/>
      <c r="BX582" s="66"/>
      <c r="BY582" s="66"/>
      <c r="BZ582" s="64"/>
      <c r="CA582" s="64"/>
      <c r="CB582" s="60"/>
      <c r="CC582" s="60"/>
      <c r="CD582" s="64"/>
      <c r="CE582" s="64"/>
      <c r="CF582" s="69"/>
      <c r="CG582" s="64"/>
    </row>
    <row r="583" spans="1:85" ht="46.5" outlineLevel="1" x14ac:dyDescent="0.35">
      <c r="A583" s="92" t="s">
        <v>973</v>
      </c>
      <c r="B583" s="54" t="s">
        <v>983</v>
      </c>
      <c r="C583" s="55" t="s">
        <v>71</v>
      </c>
      <c r="D583" s="77">
        <v>243200019982</v>
      </c>
      <c r="E583" s="57" t="s">
        <v>65</v>
      </c>
      <c r="F583" s="86">
        <f t="shared" si="130"/>
        <v>332.286</v>
      </c>
      <c r="G583" s="59">
        <f t="shared" ref="G583:G645" si="131">SUMIF($I$4:$CG$4,"федеральный бюджет",I583:CG583)</f>
        <v>124.41968999999999</v>
      </c>
      <c r="H583" s="60">
        <f t="shared" ref="H583:H645" si="132">SUMIF($I$4:$CG$4,"краевой бюджет",I583:CG583)</f>
        <v>207.86631</v>
      </c>
      <c r="I583" s="61">
        <v>27.881699999999999</v>
      </c>
      <c r="J583" s="60">
        <v>11.388299999999999</v>
      </c>
      <c r="K583" s="69">
        <v>96.537989999999994</v>
      </c>
      <c r="L583" s="64">
        <v>39.431010000000001</v>
      </c>
      <c r="M583" s="63"/>
      <c r="N583" s="64"/>
      <c r="O583" s="69"/>
      <c r="P583" s="64"/>
      <c r="Q583" s="59"/>
      <c r="R583" s="60"/>
      <c r="S583" s="64">
        <v>157.047</v>
      </c>
      <c r="T583" s="59"/>
      <c r="U583" s="60"/>
      <c r="V583" s="59"/>
      <c r="W583" s="60"/>
      <c r="X583" s="59"/>
      <c r="Y583" s="60"/>
      <c r="Z583" s="69"/>
      <c r="AA583" s="66"/>
      <c r="AB583" s="63"/>
      <c r="AC583" s="64"/>
      <c r="AD583" s="69"/>
      <c r="AE583" s="64"/>
      <c r="AF583" s="69"/>
      <c r="AG583" s="64"/>
      <c r="AH583" s="59"/>
      <c r="AI583" s="60"/>
      <c r="AJ583" s="64"/>
      <c r="AK583" s="64"/>
      <c r="AL583" s="59"/>
      <c r="AM583" s="60"/>
      <c r="AN583" s="59"/>
      <c r="AO583" s="60"/>
      <c r="AP583" s="59"/>
      <c r="AQ583" s="60"/>
      <c r="AR583" s="69"/>
      <c r="AS583" s="64"/>
      <c r="AT583" s="60"/>
      <c r="AU583" s="64"/>
      <c r="AV583" s="64"/>
      <c r="AW583" s="64"/>
      <c r="AX583" s="64"/>
      <c r="AY583" s="64"/>
      <c r="AZ583" s="64"/>
      <c r="BA583" s="64"/>
      <c r="BB583" s="64"/>
      <c r="BC583" s="69"/>
      <c r="BD583" s="60"/>
      <c r="BE583" s="59"/>
      <c r="BF583" s="60"/>
      <c r="BG583" s="60"/>
      <c r="BH583" s="69"/>
      <c r="BI583" s="64"/>
      <c r="BJ583" s="64"/>
      <c r="BK583" s="64"/>
      <c r="BL583" s="69"/>
      <c r="BM583" s="64"/>
      <c r="BN583" s="64"/>
      <c r="BO583" s="64"/>
      <c r="BP583" s="64"/>
      <c r="BQ583" s="64"/>
      <c r="BR583" s="64"/>
      <c r="BS583" s="69"/>
      <c r="BT583" s="64"/>
      <c r="BU583" s="70"/>
      <c r="BV583" s="66"/>
      <c r="BW583" s="64"/>
      <c r="BX583" s="66"/>
      <c r="BY583" s="66"/>
      <c r="BZ583" s="64"/>
      <c r="CA583" s="64"/>
      <c r="CB583" s="60"/>
      <c r="CC583" s="60"/>
      <c r="CD583" s="64"/>
      <c r="CE583" s="64"/>
      <c r="CF583" s="69"/>
      <c r="CG583" s="64"/>
    </row>
    <row r="584" spans="1:85" ht="46.5" outlineLevel="1" x14ac:dyDescent="0.35">
      <c r="A584" s="92" t="s">
        <v>973</v>
      </c>
      <c r="B584" s="54" t="s">
        <v>984</v>
      </c>
      <c r="C584" s="55" t="s">
        <v>71</v>
      </c>
      <c r="D584" s="122">
        <v>244802063050</v>
      </c>
      <c r="E584" s="57" t="s">
        <v>65</v>
      </c>
      <c r="F584" s="86">
        <f t="shared" si="130"/>
        <v>2490.3755799999999</v>
      </c>
      <c r="G584" s="59">
        <f t="shared" si="131"/>
        <v>396.42627000000005</v>
      </c>
      <c r="H584" s="60">
        <f t="shared" si="132"/>
        <v>2093.94931</v>
      </c>
      <c r="I584" s="61">
        <v>107.21639</v>
      </c>
      <c r="J584" s="60">
        <v>43.792610000000003</v>
      </c>
      <c r="K584" s="69">
        <v>158.64410000000001</v>
      </c>
      <c r="L584" s="64">
        <v>64.798289999999994</v>
      </c>
      <c r="M584" s="63"/>
      <c r="N584" s="64"/>
      <c r="O584" s="69"/>
      <c r="P584" s="64"/>
      <c r="Q584" s="59"/>
      <c r="R584" s="60"/>
      <c r="S584" s="64">
        <v>553.81510000000003</v>
      </c>
      <c r="T584" s="59"/>
      <c r="U584" s="60"/>
      <c r="V584" s="59"/>
      <c r="W584" s="60"/>
      <c r="X584" s="59"/>
      <c r="Y584" s="60"/>
      <c r="Z584" s="69"/>
      <c r="AA584" s="66"/>
      <c r="AB584" s="63"/>
      <c r="AC584" s="64"/>
      <c r="AD584" s="69"/>
      <c r="AE584" s="64"/>
      <c r="AF584" s="69"/>
      <c r="AG584" s="64"/>
      <c r="AH584" s="69">
        <v>130.56577999999999</v>
      </c>
      <c r="AI584" s="73">
        <v>53.329689999999999</v>
      </c>
      <c r="AJ584" s="64">
        <v>1378.21362</v>
      </c>
      <c r="AK584" s="64"/>
      <c r="AL584" s="59"/>
      <c r="AM584" s="60"/>
      <c r="AN584" s="59"/>
      <c r="AO584" s="60"/>
      <c r="AP584" s="59"/>
      <c r="AQ584" s="60"/>
      <c r="AR584" s="69"/>
      <c r="AS584" s="64"/>
      <c r="AT584" s="60"/>
      <c r="AU584" s="64"/>
      <c r="AV584" s="64"/>
      <c r="AW584" s="64"/>
      <c r="AX584" s="64"/>
      <c r="AY584" s="64"/>
      <c r="AZ584" s="64"/>
      <c r="BA584" s="64"/>
      <c r="BB584" s="64"/>
      <c r="BC584" s="69"/>
      <c r="BD584" s="60"/>
      <c r="BE584" s="59"/>
      <c r="BF584" s="60"/>
      <c r="BG584" s="60"/>
      <c r="BH584" s="69"/>
      <c r="BI584" s="64"/>
      <c r="BJ584" s="64"/>
      <c r="BK584" s="64"/>
      <c r="BL584" s="69"/>
      <c r="BM584" s="64"/>
      <c r="BN584" s="64"/>
      <c r="BO584" s="64"/>
      <c r="BP584" s="64"/>
      <c r="BQ584" s="64"/>
      <c r="BR584" s="64"/>
      <c r="BS584" s="69"/>
      <c r="BT584" s="64"/>
      <c r="BU584" s="70"/>
      <c r="BV584" s="66"/>
      <c r="BW584" s="64"/>
      <c r="BX584" s="66"/>
      <c r="BY584" s="66"/>
      <c r="BZ584" s="64"/>
      <c r="CA584" s="64"/>
      <c r="CB584" s="60"/>
      <c r="CC584" s="60"/>
      <c r="CD584" s="64"/>
      <c r="CE584" s="64"/>
      <c r="CF584" s="69"/>
      <c r="CG584" s="64"/>
    </row>
    <row r="585" spans="1:85" outlineLevel="1" x14ac:dyDescent="0.35">
      <c r="A585" s="92" t="s">
        <v>973</v>
      </c>
      <c r="B585" s="54" t="s">
        <v>985</v>
      </c>
      <c r="C585" s="55" t="s">
        <v>113</v>
      </c>
      <c r="D585" s="77" t="s">
        <v>986</v>
      </c>
      <c r="E585" s="57" t="s">
        <v>65</v>
      </c>
      <c r="F585" s="86">
        <f t="shared" si="130"/>
        <v>33970.48792</v>
      </c>
      <c r="G585" s="59">
        <f t="shared" si="131"/>
        <v>18093.775990000002</v>
      </c>
      <c r="H585" s="60">
        <f t="shared" si="132"/>
        <v>15876.711929999999</v>
      </c>
      <c r="I585" s="61">
        <v>12877.184800000001</v>
      </c>
      <c r="J585" s="60">
        <v>5259.6952000000001</v>
      </c>
      <c r="K585" s="69">
        <v>5216.5911900000001</v>
      </c>
      <c r="L585" s="64">
        <v>2130.7203399999999</v>
      </c>
      <c r="M585" s="63"/>
      <c r="N585" s="64"/>
      <c r="O585" s="69"/>
      <c r="P585" s="64"/>
      <c r="Q585" s="59"/>
      <c r="R585" s="60"/>
      <c r="S585" s="64">
        <v>8486.2963899999995</v>
      </c>
      <c r="T585" s="59"/>
      <c r="U585" s="60"/>
      <c r="V585" s="59"/>
      <c r="W585" s="60"/>
      <c r="X585" s="59"/>
      <c r="Y585" s="60"/>
      <c r="Z585" s="69"/>
      <c r="AA585" s="66"/>
      <c r="AB585" s="63"/>
      <c r="AC585" s="64"/>
      <c r="AD585" s="69"/>
      <c r="AE585" s="64"/>
      <c r="AF585" s="69"/>
      <c r="AG585" s="64"/>
      <c r="AH585" s="59"/>
      <c r="AI585" s="60"/>
      <c r="AJ585" s="64"/>
      <c r="AK585" s="64"/>
      <c r="AL585" s="59"/>
      <c r="AM585" s="60"/>
      <c r="AN585" s="59"/>
      <c r="AO585" s="60"/>
      <c r="AP585" s="59"/>
      <c r="AQ585" s="60"/>
      <c r="AR585" s="69"/>
      <c r="AS585" s="64"/>
      <c r="AT585" s="60"/>
      <c r="AU585" s="64"/>
      <c r="AV585" s="64"/>
      <c r="AW585" s="64"/>
      <c r="AX585" s="64"/>
      <c r="AY585" s="64"/>
      <c r="AZ585" s="64"/>
      <c r="BA585" s="64"/>
      <c r="BB585" s="64"/>
      <c r="BC585" s="69"/>
      <c r="BD585" s="60"/>
      <c r="BE585" s="59"/>
      <c r="BF585" s="60"/>
      <c r="BG585" s="60"/>
      <c r="BH585" s="69"/>
      <c r="BI585" s="64"/>
      <c r="BJ585" s="64"/>
      <c r="BK585" s="64"/>
      <c r="BL585" s="69"/>
      <c r="BM585" s="64"/>
      <c r="BN585" s="64"/>
      <c r="BO585" s="64"/>
      <c r="BP585" s="64"/>
      <c r="BQ585" s="64"/>
      <c r="BR585" s="64"/>
      <c r="BS585" s="69"/>
      <c r="BT585" s="64"/>
      <c r="BU585" s="70"/>
      <c r="BV585" s="66"/>
      <c r="BW585" s="64"/>
      <c r="BX585" s="66"/>
      <c r="BY585" s="66"/>
      <c r="BZ585" s="64"/>
      <c r="CA585" s="64"/>
      <c r="CB585" s="60"/>
      <c r="CC585" s="60"/>
      <c r="CD585" s="64"/>
      <c r="CE585" s="64"/>
      <c r="CF585" s="69"/>
      <c r="CG585" s="64"/>
    </row>
    <row r="586" spans="1:85" ht="46.5" outlineLevel="1" x14ac:dyDescent="0.35">
      <c r="A586" s="92" t="s">
        <v>973</v>
      </c>
      <c r="B586" s="54" t="s">
        <v>987</v>
      </c>
      <c r="C586" s="55" t="s">
        <v>113</v>
      </c>
      <c r="D586" s="55" t="s">
        <v>988</v>
      </c>
      <c r="E586" s="57" t="s">
        <v>65</v>
      </c>
      <c r="F586" s="86">
        <f t="shared" si="130"/>
        <v>57966.306019999996</v>
      </c>
      <c r="G586" s="59">
        <f t="shared" si="131"/>
        <v>0</v>
      </c>
      <c r="H586" s="60">
        <f t="shared" si="132"/>
        <v>57966.306019999996</v>
      </c>
      <c r="I586" s="61"/>
      <c r="J586" s="60"/>
      <c r="K586" s="69"/>
      <c r="L586" s="64"/>
      <c r="M586" s="63"/>
      <c r="N586" s="64"/>
      <c r="O586" s="69"/>
      <c r="P586" s="64"/>
      <c r="Q586" s="59"/>
      <c r="R586" s="60"/>
      <c r="S586" s="64"/>
      <c r="T586" s="59"/>
      <c r="U586" s="60"/>
      <c r="V586" s="59"/>
      <c r="W586" s="60"/>
      <c r="X586" s="59"/>
      <c r="Y586" s="60"/>
      <c r="Z586" s="69"/>
      <c r="AA586" s="66"/>
      <c r="AB586" s="63"/>
      <c r="AC586" s="64"/>
      <c r="AD586" s="69"/>
      <c r="AE586" s="64"/>
      <c r="AF586" s="69"/>
      <c r="AG586" s="64"/>
      <c r="AH586" s="59"/>
      <c r="AI586" s="60"/>
      <c r="AJ586" s="64">
        <v>10887.24329</v>
      </c>
      <c r="AK586" s="64"/>
      <c r="AL586" s="59"/>
      <c r="AM586" s="60"/>
      <c r="AN586" s="59"/>
      <c r="AO586" s="60"/>
      <c r="AP586" s="59"/>
      <c r="AQ586" s="60"/>
      <c r="AR586" s="69"/>
      <c r="AS586" s="64"/>
      <c r="AT586" s="60"/>
      <c r="AU586" s="64"/>
      <c r="AV586" s="64"/>
      <c r="AW586" s="64"/>
      <c r="AX586" s="64"/>
      <c r="AY586" s="64"/>
      <c r="AZ586" s="64"/>
      <c r="BA586" s="64"/>
      <c r="BB586" s="64"/>
      <c r="BC586" s="69"/>
      <c r="BD586" s="60"/>
      <c r="BE586" s="59"/>
      <c r="BF586" s="60"/>
      <c r="BG586" s="60"/>
      <c r="BH586" s="69"/>
      <c r="BI586" s="64"/>
      <c r="BJ586" s="64"/>
      <c r="BK586" s="64"/>
      <c r="BL586" s="69"/>
      <c r="BM586" s="64"/>
      <c r="BN586" s="64">
        <v>46300</v>
      </c>
      <c r="BO586" s="64"/>
      <c r="BP586" s="64"/>
      <c r="BQ586" s="64"/>
      <c r="BR586" s="64"/>
      <c r="BS586" s="69"/>
      <c r="BT586" s="64"/>
      <c r="BU586" s="70"/>
      <c r="BV586" s="66"/>
      <c r="BW586" s="64"/>
      <c r="BX586" s="66"/>
      <c r="BY586" s="66"/>
      <c r="BZ586" s="64"/>
      <c r="CA586" s="64"/>
      <c r="CB586" s="60"/>
      <c r="CC586" s="60"/>
      <c r="CD586" s="64">
        <v>779.06272999999999</v>
      </c>
      <c r="CE586" s="64"/>
      <c r="CF586" s="69"/>
      <c r="CG586" s="64"/>
    </row>
    <row r="587" spans="1:85" ht="46.5" outlineLevel="1" x14ac:dyDescent="0.35">
      <c r="A587" s="94" t="s">
        <v>989</v>
      </c>
      <c r="B587" s="88" t="s">
        <v>124</v>
      </c>
      <c r="C587" s="55" t="s">
        <v>113</v>
      </c>
      <c r="D587" s="77" t="s">
        <v>990</v>
      </c>
      <c r="E587" s="57" t="s">
        <v>65</v>
      </c>
      <c r="F587" s="86">
        <f t="shared" si="130"/>
        <v>11541.08941</v>
      </c>
      <c r="G587" s="59">
        <f t="shared" si="131"/>
        <v>1287.52756</v>
      </c>
      <c r="H587" s="60">
        <f t="shared" si="132"/>
        <v>10253.56185</v>
      </c>
      <c r="I587" s="61"/>
      <c r="J587" s="60"/>
      <c r="K587" s="69">
        <v>257.43464</v>
      </c>
      <c r="L587" s="64">
        <v>105.14936</v>
      </c>
      <c r="M587" s="63"/>
      <c r="N587" s="64"/>
      <c r="O587" s="69"/>
      <c r="P587" s="64"/>
      <c r="Q587" s="59"/>
      <c r="R587" s="60"/>
      <c r="S587" s="64">
        <v>2179.11717</v>
      </c>
      <c r="T587" s="59"/>
      <c r="U587" s="60"/>
      <c r="V587" s="59"/>
      <c r="W587" s="60"/>
      <c r="X587" s="59"/>
      <c r="Y587" s="60"/>
      <c r="Z587" s="69"/>
      <c r="AA587" s="66"/>
      <c r="AB587" s="63"/>
      <c r="AC587" s="64"/>
      <c r="AD587" s="69"/>
      <c r="AE587" s="64"/>
      <c r="AF587" s="69"/>
      <c r="AG587" s="64"/>
      <c r="AH587" s="69">
        <v>1030.09292</v>
      </c>
      <c r="AI587" s="73">
        <v>420.74218000000002</v>
      </c>
      <c r="AJ587" s="64">
        <v>7548.55314</v>
      </c>
      <c r="AK587" s="64"/>
      <c r="AL587" s="59"/>
      <c r="AM587" s="60"/>
      <c r="AN587" s="59"/>
      <c r="AO587" s="60"/>
      <c r="AP587" s="59"/>
      <c r="AQ587" s="60"/>
      <c r="AR587" s="69"/>
      <c r="AS587" s="64"/>
      <c r="AT587" s="60"/>
      <c r="AU587" s="64"/>
      <c r="AV587" s="64"/>
      <c r="AW587" s="64"/>
      <c r="AX587" s="64"/>
      <c r="AY587" s="64"/>
      <c r="AZ587" s="64"/>
      <c r="BA587" s="64"/>
      <c r="BB587" s="64"/>
      <c r="BC587" s="69"/>
      <c r="BD587" s="60"/>
      <c r="BE587" s="59"/>
      <c r="BF587" s="60"/>
      <c r="BG587" s="60"/>
      <c r="BH587" s="69"/>
      <c r="BI587" s="64"/>
      <c r="BJ587" s="64"/>
      <c r="BK587" s="64"/>
      <c r="BL587" s="69"/>
      <c r="BM587" s="64"/>
      <c r="BN587" s="64"/>
      <c r="BO587" s="64"/>
      <c r="BP587" s="64"/>
      <c r="BQ587" s="64"/>
      <c r="BR587" s="64"/>
      <c r="BS587" s="69"/>
      <c r="BT587" s="64"/>
      <c r="BU587" s="70"/>
      <c r="BV587" s="66"/>
      <c r="BW587" s="64"/>
      <c r="BX587" s="66"/>
      <c r="BY587" s="66"/>
      <c r="BZ587" s="64"/>
      <c r="CA587" s="64"/>
      <c r="CB587" s="60"/>
      <c r="CC587" s="60"/>
      <c r="CD587" s="64"/>
      <c r="CE587" s="64"/>
      <c r="CF587" s="69"/>
      <c r="CG587" s="64"/>
    </row>
    <row r="588" spans="1:85" outlineLevel="1" x14ac:dyDescent="0.35">
      <c r="A588" s="84" t="s">
        <v>973</v>
      </c>
      <c r="B588" s="88" t="s">
        <v>991</v>
      </c>
      <c r="C588" s="55" t="s">
        <v>113</v>
      </c>
      <c r="D588" s="55" t="s">
        <v>992</v>
      </c>
      <c r="E588" s="57" t="s">
        <v>65</v>
      </c>
      <c r="F588" s="86">
        <f t="shared" si="130"/>
        <v>5706.5064100000009</v>
      </c>
      <c r="G588" s="59">
        <f t="shared" si="131"/>
        <v>755.02566000000002</v>
      </c>
      <c r="H588" s="60">
        <f t="shared" si="132"/>
        <v>4951.4807500000006</v>
      </c>
      <c r="I588" s="61"/>
      <c r="J588" s="60"/>
      <c r="K588" s="69"/>
      <c r="L588" s="64"/>
      <c r="M588" s="63"/>
      <c r="N588" s="64"/>
      <c r="O588" s="69"/>
      <c r="P588" s="64"/>
      <c r="Q588" s="59"/>
      <c r="R588" s="60"/>
      <c r="S588" s="64"/>
      <c r="T588" s="59"/>
      <c r="U588" s="60"/>
      <c r="V588" s="59"/>
      <c r="W588" s="60"/>
      <c r="X588" s="59"/>
      <c r="Y588" s="60"/>
      <c r="Z588" s="69"/>
      <c r="AA588" s="66"/>
      <c r="AB588" s="63"/>
      <c r="AC588" s="64"/>
      <c r="AD588" s="69"/>
      <c r="AE588" s="64"/>
      <c r="AF588" s="69"/>
      <c r="AG588" s="64"/>
      <c r="AH588" s="69">
        <v>755.02566000000002</v>
      </c>
      <c r="AI588" s="73">
        <v>308.39076</v>
      </c>
      <c r="AJ588" s="64">
        <v>4643.0899900000004</v>
      </c>
      <c r="AK588" s="64"/>
      <c r="AL588" s="59"/>
      <c r="AM588" s="60"/>
      <c r="AN588" s="59"/>
      <c r="AO588" s="60"/>
      <c r="AP588" s="59"/>
      <c r="AQ588" s="60"/>
      <c r="AR588" s="69"/>
      <c r="AS588" s="64"/>
      <c r="AT588" s="60"/>
      <c r="AU588" s="64"/>
      <c r="AV588" s="64"/>
      <c r="AW588" s="64"/>
      <c r="AX588" s="64"/>
      <c r="AY588" s="64"/>
      <c r="AZ588" s="64"/>
      <c r="BA588" s="64"/>
      <c r="BB588" s="64"/>
      <c r="BC588" s="69"/>
      <c r="BD588" s="60"/>
      <c r="BE588" s="59"/>
      <c r="BF588" s="60"/>
      <c r="BG588" s="60"/>
      <c r="BH588" s="69"/>
      <c r="BI588" s="64"/>
      <c r="BJ588" s="64"/>
      <c r="BK588" s="64"/>
      <c r="BL588" s="69"/>
      <c r="BM588" s="64"/>
      <c r="BN588" s="64"/>
      <c r="BO588" s="64"/>
      <c r="BP588" s="64"/>
      <c r="BQ588" s="64"/>
      <c r="BR588" s="64"/>
      <c r="BS588" s="69"/>
      <c r="BT588" s="64"/>
      <c r="BU588" s="70"/>
      <c r="BV588" s="66"/>
      <c r="BW588" s="64"/>
      <c r="BX588" s="66"/>
      <c r="BY588" s="66"/>
      <c r="BZ588" s="64"/>
      <c r="CA588" s="64"/>
      <c r="CB588" s="60"/>
      <c r="CC588" s="60"/>
      <c r="CD588" s="64"/>
      <c r="CE588" s="64"/>
      <c r="CF588" s="69"/>
      <c r="CG588" s="64"/>
    </row>
    <row r="589" spans="1:85" ht="46.5" outlineLevel="1" x14ac:dyDescent="0.35">
      <c r="A589" s="94" t="s">
        <v>993</v>
      </c>
      <c r="B589" s="88" t="s">
        <v>994</v>
      </c>
      <c r="C589" s="55" t="s">
        <v>113</v>
      </c>
      <c r="D589" s="77">
        <v>2466278809</v>
      </c>
      <c r="E589" s="57" t="s">
        <v>65</v>
      </c>
      <c r="F589" s="86">
        <f t="shared" si="130"/>
        <v>16316.256240000001</v>
      </c>
      <c r="G589" s="59">
        <f t="shared" si="131"/>
        <v>14135.328530000001</v>
      </c>
      <c r="H589" s="60">
        <f t="shared" si="132"/>
        <v>2180.9277099999999</v>
      </c>
      <c r="I589" s="61">
        <v>485.97376000000003</v>
      </c>
      <c r="J589" s="60">
        <v>198.49632</v>
      </c>
      <c r="K589" s="69">
        <v>836.66258000000005</v>
      </c>
      <c r="L589" s="64">
        <v>341.73541999999998</v>
      </c>
      <c r="M589" s="63">
        <v>313.82096999999999</v>
      </c>
      <c r="N589" s="64">
        <v>128.18038999999999</v>
      </c>
      <c r="O589" s="69"/>
      <c r="P589" s="64"/>
      <c r="Q589" s="59"/>
      <c r="R589" s="60"/>
      <c r="S589" s="64">
        <v>1361.0740000000001</v>
      </c>
      <c r="T589" s="59">
        <v>10453.30744</v>
      </c>
      <c r="U589" s="60">
        <v>105.59056</v>
      </c>
      <c r="V589" s="59">
        <v>1979.99999</v>
      </c>
      <c r="W589" s="60">
        <v>20.00001</v>
      </c>
      <c r="X589" s="59"/>
      <c r="Y589" s="60"/>
      <c r="Z589" s="69"/>
      <c r="AA589" s="66"/>
      <c r="AB589" s="63"/>
      <c r="AC589" s="64"/>
      <c r="AD589" s="69"/>
      <c r="AE589" s="64"/>
      <c r="AF589" s="69"/>
      <c r="AG589" s="64"/>
      <c r="AH589" s="59"/>
      <c r="AI589" s="60"/>
      <c r="AJ589" s="64"/>
      <c r="AK589" s="64"/>
      <c r="AL589" s="59"/>
      <c r="AM589" s="60"/>
      <c r="AN589" s="59"/>
      <c r="AO589" s="60"/>
      <c r="AP589" s="59"/>
      <c r="AQ589" s="60"/>
      <c r="AR589" s="69"/>
      <c r="AS589" s="64"/>
      <c r="AT589" s="60"/>
      <c r="AU589" s="64"/>
      <c r="AV589" s="64"/>
      <c r="AW589" s="64"/>
      <c r="AX589" s="64"/>
      <c r="AY589" s="64"/>
      <c r="AZ589" s="64"/>
      <c r="BA589" s="64"/>
      <c r="BB589" s="64"/>
      <c r="BC589" s="69"/>
      <c r="BD589" s="60"/>
      <c r="BE589" s="59"/>
      <c r="BF589" s="60"/>
      <c r="BG589" s="60"/>
      <c r="BH589" s="69"/>
      <c r="BI589" s="64"/>
      <c r="BJ589" s="64"/>
      <c r="BK589" s="64"/>
      <c r="BL589" s="69"/>
      <c r="BM589" s="64"/>
      <c r="BN589" s="64"/>
      <c r="BO589" s="64"/>
      <c r="BP589" s="64"/>
      <c r="BQ589" s="64"/>
      <c r="BR589" s="64"/>
      <c r="BS589" s="69"/>
      <c r="BT589" s="64"/>
      <c r="BU589" s="70">
        <v>65.563789999999997</v>
      </c>
      <c r="BV589" s="66">
        <v>25.851009999999999</v>
      </c>
      <c r="BW589" s="64"/>
      <c r="BX589" s="66"/>
      <c r="BY589" s="66"/>
      <c r="BZ589" s="64"/>
      <c r="CA589" s="64"/>
      <c r="CB589" s="60"/>
      <c r="CC589" s="60"/>
      <c r="CD589" s="64"/>
      <c r="CE589" s="64"/>
      <c r="CF589" s="69"/>
      <c r="CG589" s="64"/>
    </row>
    <row r="590" spans="1:85" ht="46.5" outlineLevel="1" x14ac:dyDescent="0.35">
      <c r="A590" s="94" t="s">
        <v>993</v>
      </c>
      <c r="B590" s="88" t="s">
        <v>995</v>
      </c>
      <c r="C590" s="55" t="s">
        <v>113</v>
      </c>
      <c r="D590" s="77" t="s">
        <v>996</v>
      </c>
      <c r="E590" s="57" t="s">
        <v>261</v>
      </c>
      <c r="F590" s="86">
        <f t="shared" si="130"/>
        <v>42816.571680000001</v>
      </c>
      <c r="G590" s="59">
        <f t="shared" si="131"/>
        <v>8996.8104400000011</v>
      </c>
      <c r="H590" s="60">
        <f t="shared" si="132"/>
        <v>33819.76124</v>
      </c>
      <c r="I590" s="61">
        <v>116.87079</v>
      </c>
      <c r="J590" s="60">
        <v>47.735959999999999</v>
      </c>
      <c r="K590" s="69"/>
      <c r="L590" s="64"/>
      <c r="M590" s="63"/>
      <c r="N590" s="64"/>
      <c r="O590" s="69"/>
      <c r="P590" s="64"/>
      <c r="Q590" s="59"/>
      <c r="R590" s="60"/>
      <c r="S590" s="64">
        <v>3936.12131</v>
      </c>
      <c r="T590" s="59"/>
      <c r="U590" s="60"/>
      <c r="V590" s="59"/>
      <c r="W590" s="60"/>
      <c r="X590" s="59"/>
      <c r="Y590" s="60"/>
      <c r="Z590" s="69"/>
      <c r="AA590" s="66"/>
      <c r="AB590" s="63"/>
      <c r="AC590" s="64"/>
      <c r="AD590" s="69"/>
      <c r="AE590" s="64"/>
      <c r="AF590" s="69"/>
      <c r="AG590" s="64"/>
      <c r="AH590" s="69">
        <v>8518.6634200000008</v>
      </c>
      <c r="AI590" s="73">
        <v>3479.4540699999998</v>
      </c>
      <c r="AJ590" s="64">
        <v>19215.42065</v>
      </c>
      <c r="AK590" s="64"/>
      <c r="AL590" s="59"/>
      <c r="AM590" s="60"/>
      <c r="AN590" s="59"/>
      <c r="AO590" s="60"/>
      <c r="AP590" s="59"/>
      <c r="AQ590" s="60"/>
      <c r="AR590" s="69"/>
      <c r="AS590" s="64"/>
      <c r="AT590" s="60"/>
      <c r="AU590" s="64"/>
      <c r="AV590" s="64"/>
      <c r="AW590" s="64"/>
      <c r="AX590" s="64"/>
      <c r="AY590" s="64"/>
      <c r="AZ590" s="64"/>
      <c r="BA590" s="64"/>
      <c r="BB590" s="64"/>
      <c r="BC590" s="69"/>
      <c r="BD590" s="60"/>
      <c r="BE590" s="59"/>
      <c r="BF590" s="60"/>
      <c r="BG590" s="60"/>
      <c r="BH590" s="69"/>
      <c r="BI590" s="64"/>
      <c r="BJ590" s="64"/>
      <c r="BK590" s="64"/>
      <c r="BL590" s="69"/>
      <c r="BM590" s="64"/>
      <c r="BN590" s="64"/>
      <c r="BO590" s="64"/>
      <c r="BP590" s="64"/>
      <c r="BQ590" s="64"/>
      <c r="BR590" s="64"/>
      <c r="BS590" s="69"/>
      <c r="BT590" s="64"/>
      <c r="BU590" s="70">
        <v>73.763469999999998</v>
      </c>
      <c r="BV590" s="66">
        <v>29.084029999999998</v>
      </c>
      <c r="BW590" s="64">
        <v>287.51276000000001</v>
      </c>
      <c r="BX590" s="66">
        <v>74.784549999999996</v>
      </c>
      <c r="BY590" s="66"/>
      <c r="BZ590" s="64"/>
      <c r="CA590" s="64"/>
      <c r="CB590" s="60"/>
      <c r="CC590" s="60"/>
      <c r="CD590" s="64">
        <v>7037.1606700000002</v>
      </c>
      <c r="CE590" s="64"/>
      <c r="CF590" s="69"/>
      <c r="CG590" s="64"/>
    </row>
    <row r="591" spans="1:85" outlineLevel="1" x14ac:dyDescent="0.35">
      <c r="A591" s="92" t="s">
        <v>973</v>
      </c>
      <c r="B591" s="54" t="s">
        <v>997</v>
      </c>
      <c r="C591" s="55" t="s">
        <v>113</v>
      </c>
      <c r="D591" s="77" t="s">
        <v>998</v>
      </c>
      <c r="E591" s="57" t="s">
        <v>65</v>
      </c>
      <c r="F591" s="86">
        <f t="shared" si="130"/>
        <v>6257.2168999999994</v>
      </c>
      <c r="G591" s="59">
        <f t="shared" si="131"/>
        <v>2032.4464800000001</v>
      </c>
      <c r="H591" s="60">
        <f t="shared" si="132"/>
        <v>4224.7704199999998</v>
      </c>
      <c r="I591" s="61"/>
      <c r="J591" s="60"/>
      <c r="K591" s="69">
        <v>2032.4464800000001</v>
      </c>
      <c r="L591" s="64">
        <v>830.15419999999995</v>
      </c>
      <c r="M591" s="63"/>
      <c r="N591" s="64"/>
      <c r="O591" s="69"/>
      <c r="P591" s="64"/>
      <c r="Q591" s="59"/>
      <c r="R591" s="60"/>
      <c r="S591" s="64">
        <v>3306.3628399999998</v>
      </c>
      <c r="T591" s="59"/>
      <c r="U591" s="60"/>
      <c r="V591" s="59"/>
      <c r="W591" s="60"/>
      <c r="X591" s="59"/>
      <c r="Y591" s="60"/>
      <c r="Z591" s="69"/>
      <c r="AA591" s="66"/>
      <c r="AB591" s="63"/>
      <c r="AC591" s="64"/>
      <c r="AD591" s="69"/>
      <c r="AE591" s="64"/>
      <c r="AF591" s="69"/>
      <c r="AG591" s="64"/>
      <c r="AH591" s="59"/>
      <c r="AI591" s="60"/>
      <c r="AJ591" s="64"/>
      <c r="AK591" s="64"/>
      <c r="AL591" s="59"/>
      <c r="AM591" s="60"/>
      <c r="AN591" s="59"/>
      <c r="AO591" s="60"/>
      <c r="AP591" s="59"/>
      <c r="AQ591" s="60"/>
      <c r="AR591" s="69"/>
      <c r="AS591" s="64"/>
      <c r="AT591" s="60"/>
      <c r="AU591" s="64"/>
      <c r="AV591" s="64"/>
      <c r="AW591" s="64"/>
      <c r="AX591" s="64"/>
      <c r="AY591" s="64"/>
      <c r="AZ591" s="64"/>
      <c r="BA591" s="64"/>
      <c r="BB591" s="64"/>
      <c r="BC591" s="69"/>
      <c r="BD591" s="60"/>
      <c r="BE591" s="59"/>
      <c r="BF591" s="60"/>
      <c r="BG591" s="60"/>
      <c r="BH591" s="69"/>
      <c r="BI591" s="64"/>
      <c r="BJ591" s="64"/>
      <c r="BK591" s="64"/>
      <c r="BL591" s="69"/>
      <c r="BM591" s="64"/>
      <c r="BN591" s="64"/>
      <c r="BO591" s="64"/>
      <c r="BP591" s="64"/>
      <c r="BQ591" s="64"/>
      <c r="BR591" s="64">
        <v>88.253380000000007</v>
      </c>
      <c r="BS591" s="69"/>
      <c r="BT591" s="64"/>
      <c r="BU591" s="70"/>
      <c r="BV591" s="66"/>
      <c r="BW591" s="64"/>
      <c r="BX591" s="66"/>
      <c r="BY591" s="66"/>
      <c r="BZ591" s="64"/>
      <c r="CA591" s="64"/>
      <c r="CB591" s="60"/>
      <c r="CC591" s="60"/>
      <c r="CD591" s="64"/>
      <c r="CE591" s="64"/>
      <c r="CF591" s="69"/>
      <c r="CG591" s="64"/>
    </row>
    <row r="592" spans="1:85" s="78" customFormat="1" ht="22.5" x14ac:dyDescent="0.3">
      <c r="A592" s="105" t="s">
        <v>999</v>
      </c>
      <c r="B592" s="106"/>
      <c r="C592" s="97" t="s">
        <v>133</v>
      </c>
      <c r="D592" s="98"/>
      <c r="E592" s="98"/>
      <c r="F592" s="99">
        <f t="shared" ref="F592:AK592" si="133">SUBTOTAL(9,F575:F591)</f>
        <v>180361.44542999999</v>
      </c>
      <c r="G592" s="99">
        <f t="shared" si="133"/>
        <v>46728.005060000003</v>
      </c>
      <c r="H592" s="99">
        <f t="shared" si="133"/>
        <v>133633.44037</v>
      </c>
      <c r="I592" s="99">
        <f t="shared" si="133"/>
        <v>13684.831690000003</v>
      </c>
      <c r="J592" s="99">
        <f t="shared" si="133"/>
        <v>5589.5791399999998</v>
      </c>
      <c r="K592" s="99">
        <f t="shared" si="133"/>
        <v>9406.0181600000014</v>
      </c>
      <c r="L592" s="99">
        <f t="shared" si="133"/>
        <v>3841.8947399999997</v>
      </c>
      <c r="M592" s="99">
        <f t="shared" si="133"/>
        <v>313.82096999999999</v>
      </c>
      <c r="N592" s="99">
        <f t="shared" si="133"/>
        <v>128.18038999999999</v>
      </c>
      <c r="O592" s="99">
        <f t="shared" si="133"/>
        <v>0</v>
      </c>
      <c r="P592" s="99">
        <f t="shared" si="133"/>
        <v>0</v>
      </c>
      <c r="Q592" s="99">
        <f t="shared" si="133"/>
        <v>0</v>
      </c>
      <c r="R592" s="99">
        <f t="shared" si="133"/>
        <v>0</v>
      </c>
      <c r="S592" s="99">
        <f t="shared" si="133"/>
        <v>21069.653059999997</v>
      </c>
      <c r="T592" s="99">
        <f t="shared" si="133"/>
        <v>10453.30744</v>
      </c>
      <c r="U592" s="99">
        <f t="shared" si="133"/>
        <v>105.59056</v>
      </c>
      <c r="V592" s="99">
        <f t="shared" si="133"/>
        <v>1979.99999</v>
      </c>
      <c r="W592" s="99">
        <f t="shared" si="133"/>
        <v>20.00001</v>
      </c>
      <c r="X592" s="99">
        <f t="shared" si="133"/>
        <v>0</v>
      </c>
      <c r="Y592" s="99">
        <f t="shared" si="133"/>
        <v>0</v>
      </c>
      <c r="Z592" s="99">
        <f t="shared" si="133"/>
        <v>0</v>
      </c>
      <c r="AA592" s="99">
        <f t="shared" si="133"/>
        <v>0</v>
      </c>
      <c r="AB592" s="99">
        <f t="shared" si="133"/>
        <v>0</v>
      </c>
      <c r="AC592" s="99">
        <f t="shared" si="133"/>
        <v>0</v>
      </c>
      <c r="AD592" s="99">
        <f t="shared" si="133"/>
        <v>0</v>
      </c>
      <c r="AE592" s="99">
        <f t="shared" si="133"/>
        <v>0</v>
      </c>
      <c r="AF592" s="99">
        <f t="shared" si="133"/>
        <v>0</v>
      </c>
      <c r="AG592" s="99">
        <f t="shared" si="133"/>
        <v>0</v>
      </c>
      <c r="AH592" s="99">
        <f t="shared" si="133"/>
        <v>10463.186790000002</v>
      </c>
      <c r="AI592" s="99">
        <f t="shared" si="133"/>
        <v>4273.6960099999997</v>
      </c>
      <c r="AJ592" s="99">
        <f t="shared" si="133"/>
        <v>43672.520690000005</v>
      </c>
      <c r="AK592" s="99">
        <f t="shared" si="133"/>
        <v>0</v>
      </c>
      <c r="AL592" s="99">
        <f t="shared" ref="AL592:BQ592" si="134">SUBTOTAL(9,AL575:AL591)</f>
        <v>0</v>
      </c>
      <c r="AM592" s="99">
        <f t="shared" si="134"/>
        <v>0</v>
      </c>
      <c r="AN592" s="99">
        <f t="shared" si="134"/>
        <v>0</v>
      </c>
      <c r="AO592" s="99">
        <f t="shared" si="134"/>
        <v>0</v>
      </c>
      <c r="AP592" s="99">
        <f t="shared" si="134"/>
        <v>0</v>
      </c>
      <c r="AQ592" s="99">
        <f t="shared" si="134"/>
        <v>0</v>
      </c>
      <c r="AR592" s="99">
        <f t="shared" si="134"/>
        <v>0</v>
      </c>
      <c r="AS592" s="99">
        <f t="shared" si="134"/>
        <v>0</v>
      </c>
      <c r="AT592" s="99">
        <f t="shared" si="134"/>
        <v>0</v>
      </c>
      <c r="AU592" s="99">
        <f t="shared" si="134"/>
        <v>0</v>
      </c>
      <c r="AV592" s="99">
        <f t="shared" si="134"/>
        <v>0</v>
      </c>
      <c r="AW592" s="99">
        <f t="shared" si="134"/>
        <v>0</v>
      </c>
      <c r="AX592" s="99">
        <f t="shared" si="134"/>
        <v>0</v>
      </c>
      <c r="AY592" s="99">
        <f t="shared" si="134"/>
        <v>0</v>
      </c>
      <c r="AZ592" s="99">
        <f t="shared" si="134"/>
        <v>0</v>
      </c>
      <c r="BA592" s="99">
        <f t="shared" si="134"/>
        <v>0</v>
      </c>
      <c r="BB592" s="99">
        <f t="shared" si="134"/>
        <v>0</v>
      </c>
      <c r="BC592" s="99">
        <f t="shared" si="134"/>
        <v>0</v>
      </c>
      <c r="BD592" s="99">
        <f t="shared" si="134"/>
        <v>0</v>
      </c>
      <c r="BE592" s="99">
        <f t="shared" si="134"/>
        <v>0</v>
      </c>
      <c r="BF592" s="99">
        <f t="shared" si="134"/>
        <v>0</v>
      </c>
      <c r="BG592" s="99">
        <f t="shared" si="134"/>
        <v>0</v>
      </c>
      <c r="BH592" s="99">
        <f t="shared" si="134"/>
        <v>0</v>
      </c>
      <c r="BI592" s="99">
        <f t="shared" si="134"/>
        <v>0</v>
      </c>
      <c r="BJ592" s="99">
        <f t="shared" si="134"/>
        <v>0</v>
      </c>
      <c r="BK592" s="99">
        <f t="shared" si="134"/>
        <v>0</v>
      </c>
      <c r="BL592" s="99">
        <f>SUBTOTAL(9,BL575:BL591)</f>
        <v>0</v>
      </c>
      <c r="BM592" s="99">
        <f>SUBTOTAL(9,BM575:BM591)</f>
        <v>0</v>
      </c>
      <c r="BN592" s="99">
        <f t="shared" si="134"/>
        <v>46300</v>
      </c>
      <c r="BO592" s="99">
        <f t="shared" si="134"/>
        <v>258.23</v>
      </c>
      <c r="BP592" s="99">
        <f t="shared" si="134"/>
        <v>0</v>
      </c>
      <c r="BQ592" s="99">
        <f t="shared" si="134"/>
        <v>339.89940000000001</v>
      </c>
      <c r="BR592" s="99">
        <f t="shared" ref="BR592:CG592" si="135">SUBTOTAL(9,BR575:BR591)</f>
        <v>88.253380000000007</v>
      </c>
      <c r="BS592" s="99">
        <f t="shared" si="135"/>
        <v>0</v>
      </c>
      <c r="BT592" s="99">
        <f t="shared" si="135"/>
        <v>0</v>
      </c>
      <c r="BU592" s="99">
        <f t="shared" si="135"/>
        <v>139.32726</v>
      </c>
      <c r="BV592" s="99">
        <f t="shared" si="135"/>
        <v>54.935040000000001</v>
      </c>
      <c r="BW592" s="99">
        <f t="shared" si="135"/>
        <v>287.51276000000001</v>
      </c>
      <c r="BX592" s="99">
        <f t="shared" si="135"/>
        <v>74.784549999999996</v>
      </c>
      <c r="BY592" s="99">
        <f t="shared" si="135"/>
        <v>0</v>
      </c>
      <c r="BZ592" s="99">
        <f t="shared" si="135"/>
        <v>0</v>
      </c>
      <c r="CA592" s="99">
        <f t="shared" si="135"/>
        <v>0</v>
      </c>
      <c r="CB592" s="99">
        <f t="shared" si="135"/>
        <v>0</v>
      </c>
      <c r="CC592" s="99">
        <f t="shared" si="135"/>
        <v>0</v>
      </c>
      <c r="CD592" s="99">
        <f t="shared" si="135"/>
        <v>7816.2233999999999</v>
      </c>
      <c r="CE592" s="99">
        <f t="shared" si="135"/>
        <v>0</v>
      </c>
      <c r="CF592" s="99">
        <f t="shared" si="135"/>
        <v>0</v>
      </c>
      <c r="CG592" s="99">
        <f t="shared" si="135"/>
        <v>0</v>
      </c>
    </row>
    <row r="593" spans="1:85" ht="69.75" outlineLevel="1" x14ac:dyDescent="0.35">
      <c r="A593" s="54" t="s">
        <v>1000</v>
      </c>
      <c r="B593" s="54" t="s">
        <v>1001</v>
      </c>
      <c r="C593" s="55" t="s">
        <v>64</v>
      </c>
      <c r="D593" s="77" t="s">
        <v>1002</v>
      </c>
      <c r="E593" s="57" t="s">
        <v>65</v>
      </c>
      <c r="F593" s="86">
        <f t="shared" ref="F593:F617" si="136">G593+H593</f>
        <v>1351.61537</v>
      </c>
      <c r="G593" s="59">
        <f t="shared" si="131"/>
        <v>86.884190000000004</v>
      </c>
      <c r="H593" s="60">
        <f t="shared" si="132"/>
        <v>1264.73118</v>
      </c>
      <c r="I593" s="61"/>
      <c r="J593" s="60"/>
      <c r="K593" s="69">
        <v>86.884190000000004</v>
      </c>
      <c r="L593" s="64">
        <v>35.487909999999999</v>
      </c>
      <c r="M593" s="63"/>
      <c r="N593" s="64"/>
      <c r="O593" s="69"/>
      <c r="P593" s="64"/>
      <c r="Q593" s="59"/>
      <c r="R593" s="60"/>
      <c r="S593" s="64">
        <v>141.34229999999999</v>
      </c>
      <c r="T593" s="59"/>
      <c r="U593" s="60"/>
      <c r="V593" s="59"/>
      <c r="W593" s="60"/>
      <c r="X593" s="59"/>
      <c r="Y593" s="60"/>
      <c r="Z593" s="69"/>
      <c r="AA593" s="66"/>
      <c r="AB593" s="63"/>
      <c r="AC593" s="64"/>
      <c r="AD593" s="69"/>
      <c r="AE593" s="64"/>
      <c r="AF593" s="69"/>
      <c r="AG593" s="64"/>
      <c r="AH593" s="59"/>
      <c r="AI593" s="60"/>
      <c r="AJ593" s="64"/>
      <c r="AK593" s="64"/>
      <c r="AL593" s="59"/>
      <c r="AM593" s="60"/>
      <c r="AN593" s="59"/>
      <c r="AO593" s="60"/>
      <c r="AP593" s="59"/>
      <c r="AQ593" s="60"/>
      <c r="AR593" s="69"/>
      <c r="AS593" s="64"/>
      <c r="AT593" s="60"/>
      <c r="AU593" s="64"/>
      <c r="AV593" s="64"/>
      <c r="AW593" s="64"/>
      <c r="AX593" s="64"/>
      <c r="AY593" s="64"/>
      <c r="AZ593" s="64"/>
      <c r="BA593" s="64"/>
      <c r="BB593" s="64"/>
      <c r="BC593" s="69"/>
      <c r="BD593" s="60"/>
      <c r="BE593" s="59"/>
      <c r="BF593" s="60"/>
      <c r="BG593" s="60"/>
      <c r="BH593" s="69"/>
      <c r="BI593" s="64"/>
      <c r="BJ593" s="64"/>
      <c r="BK593" s="64"/>
      <c r="BL593" s="69"/>
      <c r="BM593" s="64"/>
      <c r="BN593" s="64"/>
      <c r="BO593" s="64"/>
      <c r="BP593" s="64"/>
      <c r="BQ593" s="60">
        <v>1087.9009699999999</v>
      </c>
      <c r="BR593" s="64"/>
      <c r="BS593" s="69"/>
      <c r="BT593" s="64"/>
      <c r="BU593" s="70"/>
      <c r="BV593" s="66"/>
      <c r="BW593" s="64"/>
      <c r="BX593" s="66"/>
      <c r="BY593" s="66"/>
      <c r="BZ593" s="64"/>
      <c r="CA593" s="64"/>
      <c r="CB593" s="60"/>
      <c r="CC593" s="60"/>
      <c r="CD593" s="64"/>
      <c r="CE593" s="64"/>
      <c r="CF593" s="69"/>
      <c r="CG593" s="64"/>
    </row>
    <row r="594" spans="1:85" ht="93" outlineLevel="1" x14ac:dyDescent="0.35">
      <c r="A594" s="92" t="s">
        <v>1000</v>
      </c>
      <c r="B594" s="88" t="s">
        <v>1003</v>
      </c>
      <c r="C594" s="55" t="s">
        <v>64</v>
      </c>
      <c r="D594" s="77">
        <v>243301176244</v>
      </c>
      <c r="E594" s="57" t="s">
        <v>65</v>
      </c>
      <c r="F594" s="86">
        <f t="shared" si="136"/>
        <v>1670.9864100000002</v>
      </c>
      <c r="G594" s="59">
        <f t="shared" si="131"/>
        <v>14.480700000000001</v>
      </c>
      <c r="H594" s="60">
        <f t="shared" si="132"/>
        <v>1656.5057100000001</v>
      </c>
      <c r="I594" s="61"/>
      <c r="J594" s="60"/>
      <c r="K594" s="69">
        <v>14.480700000000001</v>
      </c>
      <c r="L594" s="64">
        <v>5.91465</v>
      </c>
      <c r="M594" s="63"/>
      <c r="N594" s="64"/>
      <c r="O594" s="69"/>
      <c r="P594" s="64"/>
      <c r="Q594" s="59"/>
      <c r="R594" s="60"/>
      <c r="S594" s="64">
        <v>22.571999999999999</v>
      </c>
      <c r="T594" s="59"/>
      <c r="U594" s="60"/>
      <c r="V594" s="59"/>
      <c r="W594" s="60"/>
      <c r="X594" s="59"/>
      <c r="Y594" s="60"/>
      <c r="Z594" s="69"/>
      <c r="AA594" s="66"/>
      <c r="AB594" s="63"/>
      <c r="AC594" s="64"/>
      <c r="AD594" s="69"/>
      <c r="AE594" s="64"/>
      <c r="AF594" s="69"/>
      <c r="AG594" s="64"/>
      <c r="AH594" s="59"/>
      <c r="AI594" s="60"/>
      <c r="AJ594" s="64"/>
      <c r="AK594" s="64"/>
      <c r="AL594" s="59"/>
      <c r="AM594" s="60"/>
      <c r="AN594" s="59"/>
      <c r="AO594" s="60"/>
      <c r="AP594" s="59"/>
      <c r="AQ594" s="60"/>
      <c r="AR594" s="69"/>
      <c r="AS594" s="64"/>
      <c r="AT594" s="60"/>
      <c r="AU594" s="64"/>
      <c r="AV594" s="64"/>
      <c r="AW594" s="64"/>
      <c r="AX594" s="64"/>
      <c r="AY594" s="64"/>
      <c r="AZ594" s="64"/>
      <c r="BA594" s="64"/>
      <c r="BB594" s="64"/>
      <c r="BC594" s="69"/>
      <c r="BD594" s="60"/>
      <c r="BE594" s="59"/>
      <c r="BF594" s="60"/>
      <c r="BG594" s="60"/>
      <c r="BH594" s="69"/>
      <c r="BI594" s="64"/>
      <c r="BJ594" s="64"/>
      <c r="BK594" s="64"/>
      <c r="BL594" s="69"/>
      <c r="BM594" s="64"/>
      <c r="BN594" s="64"/>
      <c r="BO594" s="64"/>
      <c r="BP594" s="64"/>
      <c r="BQ594" s="60">
        <v>1628.0190600000001</v>
      </c>
      <c r="BR594" s="64"/>
      <c r="BS594" s="69"/>
      <c r="BT594" s="64"/>
      <c r="BU594" s="70"/>
      <c r="BV594" s="66"/>
      <c r="BW594" s="64"/>
      <c r="BX594" s="66"/>
      <c r="BY594" s="66"/>
      <c r="BZ594" s="64"/>
      <c r="CA594" s="64"/>
      <c r="CB594" s="60"/>
      <c r="CC594" s="60"/>
      <c r="CD594" s="64"/>
      <c r="CE594" s="64"/>
      <c r="CF594" s="69"/>
      <c r="CG594" s="64"/>
    </row>
    <row r="595" spans="1:85" ht="69.75" outlineLevel="1" x14ac:dyDescent="0.35">
      <c r="A595" s="92" t="s">
        <v>1000</v>
      </c>
      <c r="B595" s="54" t="s">
        <v>1004</v>
      </c>
      <c r="C595" s="55" t="s">
        <v>64</v>
      </c>
      <c r="D595" s="77">
        <v>243300063858</v>
      </c>
      <c r="E595" s="57" t="s">
        <v>65</v>
      </c>
      <c r="F595" s="86">
        <f t="shared" si="136"/>
        <v>39.427999999999997</v>
      </c>
      <c r="G595" s="59">
        <f t="shared" si="131"/>
        <v>27.993880000000001</v>
      </c>
      <c r="H595" s="60">
        <f t="shared" si="132"/>
        <v>11.43412</v>
      </c>
      <c r="I595" s="61">
        <v>27.993880000000001</v>
      </c>
      <c r="J595" s="60">
        <v>11.43412</v>
      </c>
      <c r="K595" s="69"/>
      <c r="L595" s="64"/>
      <c r="M595" s="63"/>
      <c r="N595" s="64"/>
      <c r="O595" s="69"/>
      <c r="P595" s="64"/>
      <c r="Q595" s="59"/>
      <c r="R595" s="60"/>
      <c r="S595" s="64"/>
      <c r="T595" s="59"/>
      <c r="U595" s="60"/>
      <c r="V595" s="59"/>
      <c r="W595" s="60"/>
      <c r="X595" s="59"/>
      <c r="Y595" s="60"/>
      <c r="Z595" s="69"/>
      <c r="AA595" s="66"/>
      <c r="AB595" s="63"/>
      <c r="AC595" s="64"/>
      <c r="AD595" s="69"/>
      <c r="AE595" s="64"/>
      <c r="AF595" s="69"/>
      <c r="AG595" s="64"/>
      <c r="AH595" s="59"/>
      <c r="AI595" s="60"/>
      <c r="AJ595" s="64"/>
      <c r="AK595" s="64"/>
      <c r="AL595" s="59"/>
      <c r="AM595" s="60"/>
      <c r="AN595" s="59"/>
      <c r="AO595" s="60"/>
      <c r="AP595" s="59"/>
      <c r="AQ595" s="60"/>
      <c r="AR595" s="69"/>
      <c r="AS595" s="64"/>
      <c r="AT595" s="60"/>
      <c r="AU595" s="64"/>
      <c r="AV595" s="64"/>
      <c r="AW595" s="64"/>
      <c r="AX595" s="64"/>
      <c r="AY595" s="64"/>
      <c r="AZ595" s="64"/>
      <c r="BA595" s="64"/>
      <c r="BB595" s="64"/>
      <c r="BC595" s="69"/>
      <c r="BD595" s="60"/>
      <c r="BE595" s="59"/>
      <c r="BF595" s="60"/>
      <c r="BG595" s="60"/>
      <c r="BH595" s="69"/>
      <c r="BI595" s="64"/>
      <c r="BJ595" s="64"/>
      <c r="BK595" s="64"/>
      <c r="BL595" s="69"/>
      <c r="BM595" s="64"/>
      <c r="BN595" s="64"/>
      <c r="BO595" s="64"/>
      <c r="BP595" s="64"/>
      <c r="BQ595" s="64"/>
      <c r="BR595" s="64"/>
      <c r="BS595" s="69"/>
      <c r="BT595" s="64"/>
      <c r="BU595" s="70"/>
      <c r="BV595" s="66"/>
      <c r="BW595" s="64"/>
      <c r="BX595" s="66"/>
      <c r="BY595" s="66"/>
      <c r="BZ595" s="64"/>
      <c r="CA595" s="64"/>
      <c r="CB595" s="60"/>
      <c r="CC595" s="60"/>
      <c r="CD595" s="64"/>
      <c r="CE595" s="64"/>
      <c r="CF595" s="69"/>
      <c r="CG595" s="64"/>
    </row>
    <row r="596" spans="1:85" ht="93" outlineLevel="1" x14ac:dyDescent="0.35">
      <c r="A596" s="92" t="s">
        <v>1000</v>
      </c>
      <c r="B596" s="54" t="s">
        <v>1005</v>
      </c>
      <c r="C596" s="55" t="s">
        <v>64</v>
      </c>
      <c r="D596" s="77">
        <v>243301605172</v>
      </c>
      <c r="E596" s="57" t="s">
        <v>65</v>
      </c>
      <c r="F596" s="86">
        <f t="shared" si="136"/>
        <v>365.67759999999993</v>
      </c>
      <c r="G596" s="59">
        <f t="shared" si="131"/>
        <v>11.19755</v>
      </c>
      <c r="H596" s="60">
        <f t="shared" si="132"/>
        <v>354.48004999999995</v>
      </c>
      <c r="I596" s="61">
        <v>11.19755</v>
      </c>
      <c r="J596" s="60">
        <v>4.5736499999999998</v>
      </c>
      <c r="K596" s="69"/>
      <c r="L596" s="64"/>
      <c r="M596" s="63"/>
      <c r="N596" s="64"/>
      <c r="O596" s="69"/>
      <c r="P596" s="64"/>
      <c r="Q596" s="59"/>
      <c r="R596" s="60"/>
      <c r="S596" s="64">
        <v>52.348999999999997</v>
      </c>
      <c r="T596" s="59"/>
      <c r="U596" s="60"/>
      <c r="V596" s="59"/>
      <c r="W596" s="60"/>
      <c r="X596" s="59"/>
      <c r="Y596" s="60"/>
      <c r="Z596" s="69"/>
      <c r="AA596" s="66"/>
      <c r="AB596" s="63"/>
      <c r="AC596" s="64"/>
      <c r="AD596" s="69"/>
      <c r="AE596" s="64"/>
      <c r="AF596" s="69"/>
      <c r="AG596" s="64"/>
      <c r="AH596" s="59"/>
      <c r="AI596" s="60"/>
      <c r="AJ596" s="64"/>
      <c r="AK596" s="64"/>
      <c r="AL596" s="59"/>
      <c r="AM596" s="60"/>
      <c r="AN596" s="59"/>
      <c r="AO596" s="60"/>
      <c r="AP596" s="59"/>
      <c r="AQ596" s="60"/>
      <c r="AR596" s="69"/>
      <c r="AS596" s="64"/>
      <c r="AT596" s="60"/>
      <c r="AU596" s="64"/>
      <c r="AV596" s="64"/>
      <c r="AW596" s="64"/>
      <c r="AX596" s="64"/>
      <c r="AY596" s="64"/>
      <c r="AZ596" s="64"/>
      <c r="BA596" s="64"/>
      <c r="BB596" s="64"/>
      <c r="BC596" s="69"/>
      <c r="BD596" s="60"/>
      <c r="BE596" s="59"/>
      <c r="BF596" s="60"/>
      <c r="BG596" s="60"/>
      <c r="BH596" s="69"/>
      <c r="BI596" s="64"/>
      <c r="BJ596" s="64"/>
      <c r="BK596" s="64"/>
      <c r="BL596" s="69"/>
      <c r="BM596" s="64"/>
      <c r="BN596" s="64"/>
      <c r="BO596" s="64"/>
      <c r="BP596" s="64"/>
      <c r="BQ596" s="60">
        <v>297.55739999999997</v>
      </c>
      <c r="BR596" s="64"/>
      <c r="BS596" s="69"/>
      <c r="BT596" s="64"/>
      <c r="BU596" s="70"/>
      <c r="BV596" s="66"/>
      <c r="BW596" s="64"/>
      <c r="BX596" s="66"/>
      <c r="BY596" s="66"/>
      <c r="BZ596" s="64"/>
      <c r="CA596" s="64"/>
      <c r="CB596" s="60"/>
      <c r="CC596" s="60"/>
      <c r="CD596" s="64"/>
      <c r="CE596" s="64"/>
      <c r="CF596" s="69"/>
      <c r="CG596" s="64"/>
    </row>
    <row r="597" spans="1:85" ht="93" outlineLevel="1" x14ac:dyDescent="0.35">
      <c r="A597" s="92" t="s">
        <v>1000</v>
      </c>
      <c r="B597" s="110" t="s">
        <v>1006</v>
      </c>
      <c r="C597" s="55" t="s">
        <v>140</v>
      </c>
      <c r="D597" s="77">
        <v>243300930998</v>
      </c>
      <c r="E597" s="57" t="s">
        <v>65</v>
      </c>
      <c r="F597" s="86">
        <f t="shared" si="136"/>
        <v>7000</v>
      </c>
      <c r="G597" s="59">
        <f t="shared" si="131"/>
        <v>4551.76296</v>
      </c>
      <c r="H597" s="60">
        <f t="shared" si="132"/>
        <v>2448.23704</v>
      </c>
      <c r="I597" s="61"/>
      <c r="J597" s="60"/>
      <c r="K597" s="69"/>
      <c r="L597" s="64"/>
      <c r="M597" s="63"/>
      <c r="N597" s="64"/>
      <c r="O597" s="69"/>
      <c r="P597" s="64"/>
      <c r="Q597" s="59"/>
      <c r="R597" s="60"/>
      <c r="S597" s="64"/>
      <c r="T597" s="59"/>
      <c r="U597" s="60"/>
      <c r="V597" s="59"/>
      <c r="W597" s="60"/>
      <c r="X597" s="59"/>
      <c r="Y597" s="60"/>
      <c r="Z597" s="69"/>
      <c r="AA597" s="66"/>
      <c r="AB597" s="63"/>
      <c r="AC597" s="64"/>
      <c r="AD597" s="69"/>
      <c r="AE597" s="64"/>
      <c r="AF597" s="69"/>
      <c r="AG597" s="64"/>
      <c r="AH597" s="59"/>
      <c r="AI597" s="60"/>
      <c r="AJ597" s="64"/>
      <c r="AK597" s="64"/>
      <c r="AL597" s="59"/>
      <c r="AM597" s="60"/>
      <c r="AN597" s="59"/>
      <c r="AO597" s="60"/>
      <c r="AP597" s="59">
        <f>4551762.96/1000</f>
        <v>4551.76296</v>
      </c>
      <c r="AQ597" s="60">
        <f>2448237.04/1000</f>
        <v>2448.23704</v>
      </c>
      <c r="AR597" s="69"/>
      <c r="AS597" s="64"/>
      <c r="AT597" s="60"/>
      <c r="AU597" s="64"/>
      <c r="AV597" s="64"/>
      <c r="AW597" s="64"/>
      <c r="AX597" s="64"/>
      <c r="AY597" s="64"/>
      <c r="AZ597" s="64"/>
      <c r="BA597" s="64"/>
      <c r="BB597" s="64"/>
      <c r="BC597" s="69"/>
      <c r="BD597" s="60"/>
      <c r="BE597" s="59"/>
      <c r="BF597" s="60"/>
      <c r="BG597" s="60"/>
      <c r="BH597" s="69"/>
      <c r="BI597" s="64"/>
      <c r="BJ597" s="64"/>
      <c r="BK597" s="64"/>
      <c r="BL597" s="69"/>
      <c r="BM597" s="64"/>
      <c r="BN597" s="64"/>
      <c r="BO597" s="64"/>
      <c r="BP597" s="64"/>
      <c r="BQ597" s="60"/>
      <c r="BR597" s="64"/>
      <c r="BS597" s="69"/>
      <c r="BT597" s="64"/>
      <c r="BU597" s="70"/>
      <c r="BV597" s="66"/>
      <c r="BW597" s="64"/>
      <c r="BX597" s="66"/>
      <c r="BY597" s="66"/>
      <c r="BZ597" s="64"/>
      <c r="CA597" s="64"/>
      <c r="CB597" s="60"/>
      <c r="CC597" s="60"/>
      <c r="CD597" s="64"/>
      <c r="CE597" s="64"/>
      <c r="CF597" s="69"/>
      <c r="CG597" s="64"/>
    </row>
    <row r="598" spans="1:85" ht="46.5" outlineLevel="1" x14ac:dyDescent="0.35">
      <c r="A598" s="54" t="s">
        <v>1000</v>
      </c>
      <c r="B598" s="54" t="s">
        <v>1007</v>
      </c>
      <c r="C598" s="55" t="s">
        <v>71</v>
      </c>
      <c r="D598" s="77">
        <v>243301092393</v>
      </c>
      <c r="E598" s="57" t="s">
        <v>65</v>
      </c>
      <c r="F598" s="86">
        <f t="shared" si="136"/>
        <v>316.42493000000002</v>
      </c>
      <c r="G598" s="59">
        <f t="shared" si="131"/>
        <v>0</v>
      </c>
      <c r="H598" s="60">
        <f t="shared" si="132"/>
        <v>316.42493000000002</v>
      </c>
      <c r="I598" s="61"/>
      <c r="J598" s="60"/>
      <c r="K598" s="69"/>
      <c r="L598" s="64"/>
      <c r="M598" s="63"/>
      <c r="N598" s="64"/>
      <c r="O598" s="69"/>
      <c r="P598" s="64"/>
      <c r="Q598" s="59"/>
      <c r="R598" s="60"/>
      <c r="S598" s="64"/>
      <c r="T598" s="59"/>
      <c r="U598" s="60"/>
      <c r="V598" s="59"/>
      <c r="W598" s="60"/>
      <c r="X598" s="59"/>
      <c r="Y598" s="60"/>
      <c r="Z598" s="69"/>
      <c r="AA598" s="66"/>
      <c r="AB598" s="63"/>
      <c r="AC598" s="64"/>
      <c r="AD598" s="69"/>
      <c r="AE598" s="64"/>
      <c r="AF598" s="69"/>
      <c r="AG598" s="64"/>
      <c r="AH598" s="59"/>
      <c r="AI598" s="60"/>
      <c r="AJ598" s="64">
        <v>316.42493000000002</v>
      </c>
      <c r="AK598" s="64"/>
      <c r="AL598" s="59"/>
      <c r="AM598" s="60"/>
      <c r="AN598" s="59"/>
      <c r="AO598" s="60"/>
      <c r="AP598" s="59"/>
      <c r="AQ598" s="60"/>
      <c r="AR598" s="69"/>
      <c r="AS598" s="64"/>
      <c r="AT598" s="60"/>
      <c r="AU598" s="64"/>
      <c r="AV598" s="64"/>
      <c r="AW598" s="64"/>
      <c r="AX598" s="64"/>
      <c r="AY598" s="64"/>
      <c r="AZ598" s="64"/>
      <c r="BA598" s="64"/>
      <c r="BB598" s="64"/>
      <c r="BC598" s="69"/>
      <c r="BD598" s="60"/>
      <c r="BE598" s="59"/>
      <c r="BF598" s="60"/>
      <c r="BG598" s="60"/>
      <c r="BH598" s="69"/>
      <c r="BI598" s="64"/>
      <c r="BJ598" s="64"/>
      <c r="BK598" s="64"/>
      <c r="BL598" s="69"/>
      <c r="BM598" s="64"/>
      <c r="BN598" s="64"/>
      <c r="BO598" s="64"/>
      <c r="BP598" s="64"/>
      <c r="BQ598" s="64"/>
      <c r="BR598" s="64"/>
      <c r="BS598" s="69"/>
      <c r="BT598" s="64"/>
      <c r="BU598" s="70"/>
      <c r="BV598" s="66"/>
      <c r="BW598" s="64"/>
      <c r="BX598" s="66"/>
      <c r="BY598" s="66"/>
      <c r="BZ598" s="64"/>
      <c r="CA598" s="64"/>
      <c r="CB598" s="60"/>
      <c r="CC598" s="60"/>
      <c r="CD598" s="64"/>
      <c r="CE598" s="64"/>
      <c r="CF598" s="69"/>
      <c r="CG598" s="64"/>
    </row>
    <row r="599" spans="1:85" ht="46.5" outlineLevel="1" x14ac:dyDescent="0.35">
      <c r="A599" s="54" t="s">
        <v>1000</v>
      </c>
      <c r="B599" s="88" t="s">
        <v>1008</v>
      </c>
      <c r="C599" s="55" t="s">
        <v>71</v>
      </c>
      <c r="D599" s="77" t="s">
        <v>1009</v>
      </c>
      <c r="E599" s="57" t="s">
        <v>65</v>
      </c>
      <c r="F599" s="86">
        <f t="shared" si="136"/>
        <v>1967.5447300000001</v>
      </c>
      <c r="G599" s="59">
        <f t="shared" si="131"/>
        <v>164.04509000000002</v>
      </c>
      <c r="H599" s="60">
        <f t="shared" si="132"/>
        <v>1803.49964</v>
      </c>
      <c r="I599" s="61">
        <v>67.185310000000001</v>
      </c>
      <c r="J599" s="60">
        <v>27.441890000000001</v>
      </c>
      <c r="K599" s="69">
        <v>96.859780000000001</v>
      </c>
      <c r="L599" s="64">
        <v>39.562449999999998</v>
      </c>
      <c r="M599" s="63"/>
      <c r="N599" s="64"/>
      <c r="O599" s="69"/>
      <c r="P599" s="64"/>
      <c r="Q599" s="59"/>
      <c r="R599" s="60"/>
      <c r="S599" s="64">
        <v>565.49990000000003</v>
      </c>
      <c r="T599" s="59"/>
      <c r="U599" s="60"/>
      <c r="V599" s="59"/>
      <c r="W599" s="60"/>
      <c r="X599" s="59"/>
      <c r="Y599" s="60"/>
      <c r="Z599" s="69"/>
      <c r="AA599" s="66"/>
      <c r="AB599" s="63"/>
      <c r="AC599" s="64"/>
      <c r="AD599" s="69"/>
      <c r="AE599" s="64"/>
      <c r="AF599" s="69"/>
      <c r="AG599" s="64"/>
      <c r="AH599" s="59"/>
      <c r="AI599" s="60"/>
      <c r="AJ599" s="64">
        <v>900</v>
      </c>
      <c r="AK599" s="64"/>
      <c r="AL599" s="59"/>
      <c r="AM599" s="60"/>
      <c r="AN599" s="59"/>
      <c r="AO599" s="60"/>
      <c r="AP599" s="59"/>
      <c r="AQ599" s="60"/>
      <c r="AR599" s="69"/>
      <c r="AS599" s="64"/>
      <c r="AT599" s="60"/>
      <c r="AU599" s="64"/>
      <c r="AV599" s="64"/>
      <c r="AW599" s="64"/>
      <c r="AX599" s="64"/>
      <c r="AY599" s="64"/>
      <c r="AZ599" s="64"/>
      <c r="BA599" s="64"/>
      <c r="BB599" s="64"/>
      <c r="BC599" s="69"/>
      <c r="BD599" s="60"/>
      <c r="BE599" s="59"/>
      <c r="BF599" s="60"/>
      <c r="BG599" s="60"/>
      <c r="BH599" s="69"/>
      <c r="BI599" s="64"/>
      <c r="BJ599" s="64"/>
      <c r="BK599" s="64"/>
      <c r="BL599" s="69"/>
      <c r="BM599" s="64"/>
      <c r="BN599" s="64"/>
      <c r="BO599" s="64"/>
      <c r="BP599" s="64"/>
      <c r="BQ599" s="60">
        <v>270.99540000000002</v>
      </c>
      <c r="BR599" s="64"/>
      <c r="BS599" s="69"/>
      <c r="BT599" s="64"/>
      <c r="BU599" s="70"/>
      <c r="BV599" s="66"/>
      <c r="BW599" s="64"/>
      <c r="BX599" s="66"/>
      <c r="BY599" s="66"/>
      <c r="BZ599" s="64"/>
      <c r="CA599" s="64"/>
      <c r="CB599" s="60"/>
      <c r="CC599" s="60"/>
      <c r="CD599" s="64"/>
      <c r="CE599" s="64"/>
      <c r="CF599" s="69"/>
      <c r="CG599" s="64"/>
    </row>
    <row r="600" spans="1:85" ht="46.5" outlineLevel="1" x14ac:dyDescent="0.35">
      <c r="A600" s="92" t="s">
        <v>1000</v>
      </c>
      <c r="B600" s="88" t="s">
        <v>1010</v>
      </c>
      <c r="C600" s="55" t="s">
        <v>71</v>
      </c>
      <c r="D600" s="77">
        <v>243301322209</v>
      </c>
      <c r="E600" s="57" t="s">
        <v>65</v>
      </c>
      <c r="F600" s="86">
        <f t="shared" si="136"/>
        <v>311.74284</v>
      </c>
      <c r="G600" s="59">
        <f t="shared" si="131"/>
        <v>0</v>
      </c>
      <c r="H600" s="60">
        <f t="shared" si="132"/>
        <v>311.74284</v>
      </c>
      <c r="I600" s="61"/>
      <c r="J600" s="60"/>
      <c r="K600" s="69"/>
      <c r="L600" s="64"/>
      <c r="M600" s="63"/>
      <c r="N600" s="64"/>
      <c r="O600" s="69"/>
      <c r="P600" s="64"/>
      <c r="Q600" s="59"/>
      <c r="R600" s="60"/>
      <c r="S600" s="64"/>
      <c r="T600" s="59"/>
      <c r="U600" s="60"/>
      <c r="V600" s="59"/>
      <c r="W600" s="60"/>
      <c r="X600" s="59"/>
      <c r="Y600" s="60"/>
      <c r="Z600" s="69"/>
      <c r="AA600" s="66"/>
      <c r="AB600" s="63"/>
      <c r="AC600" s="64"/>
      <c r="AD600" s="69"/>
      <c r="AE600" s="64"/>
      <c r="AF600" s="69"/>
      <c r="AG600" s="64"/>
      <c r="AH600" s="59"/>
      <c r="AI600" s="60"/>
      <c r="AJ600" s="64">
        <v>311.74284</v>
      </c>
      <c r="AK600" s="64"/>
      <c r="AL600" s="59"/>
      <c r="AM600" s="60"/>
      <c r="AN600" s="59"/>
      <c r="AO600" s="60"/>
      <c r="AP600" s="59"/>
      <c r="AQ600" s="60"/>
      <c r="AR600" s="69"/>
      <c r="AS600" s="64"/>
      <c r="AT600" s="60"/>
      <c r="AU600" s="64"/>
      <c r="AV600" s="64"/>
      <c r="AW600" s="64"/>
      <c r="AX600" s="64"/>
      <c r="AY600" s="64"/>
      <c r="AZ600" s="64"/>
      <c r="BA600" s="64"/>
      <c r="BB600" s="64"/>
      <c r="BC600" s="69"/>
      <c r="BD600" s="60"/>
      <c r="BE600" s="59"/>
      <c r="BF600" s="60"/>
      <c r="BG600" s="60"/>
      <c r="BH600" s="69"/>
      <c r="BI600" s="64"/>
      <c r="BJ600" s="64"/>
      <c r="BK600" s="64"/>
      <c r="BL600" s="69"/>
      <c r="BM600" s="64"/>
      <c r="BN600" s="64"/>
      <c r="BO600" s="64"/>
      <c r="BP600" s="64"/>
      <c r="BQ600" s="64"/>
      <c r="BR600" s="64"/>
      <c r="BS600" s="69"/>
      <c r="BT600" s="64"/>
      <c r="BU600" s="70"/>
      <c r="BV600" s="66"/>
      <c r="BW600" s="64"/>
      <c r="BX600" s="66"/>
      <c r="BY600" s="66"/>
      <c r="BZ600" s="64"/>
      <c r="CA600" s="64"/>
      <c r="CB600" s="60"/>
      <c r="CC600" s="60"/>
      <c r="CD600" s="64"/>
      <c r="CE600" s="64"/>
      <c r="CF600" s="69"/>
      <c r="CG600" s="64"/>
    </row>
    <row r="601" spans="1:85" ht="46.5" outlineLevel="1" x14ac:dyDescent="0.35">
      <c r="A601" s="92" t="s">
        <v>1000</v>
      </c>
      <c r="B601" s="100" t="s">
        <v>1011</v>
      </c>
      <c r="C601" s="55" t="s">
        <v>71</v>
      </c>
      <c r="D601" s="77">
        <v>246606252174</v>
      </c>
      <c r="E601" s="57" t="s">
        <v>65</v>
      </c>
      <c r="F601" s="86">
        <f t="shared" si="136"/>
        <v>479.64013999999997</v>
      </c>
      <c r="G601" s="59">
        <f t="shared" si="131"/>
        <v>0</v>
      </c>
      <c r="H601" s="60">
        <f t="shared" si="132"/>
        <v>479.64013999999997</v>
      </c>
      <c r="I601" s="61"/>
      <c r="J601" s="60"/>
      <c r="K601" s="69"/>
      <c r="L601" s="64"/>
      <c r="M601" s="63"/>
      <c r="N601" s="64"/>
      <c r="O601" s="69"/>
      <c r="P601" s="64"/>
      <c r="Q601" s="59"/>
      <c r="R601" s="60"/>
      <c r="S601" s="64"/>
      <c r="T601" s="59"/>
      <c r="U601" s="60"/>
      <c r="V601" s="59"/>
      <c r="W601" s="60"/>
      <c r="X601" s="59"/>
      <c r="Y601" s="60"/>
      <c r="Z601" s="69"/>
      <c r="AA601" s="66"/>
      <c r="AB601" s="63"/>
      <c r="AC601" s="64"/>
      <c r="AD601" s="69"/>
      <c r="AE601" s="64"/>
      <c r="AF601" s="69"/>
      <c r="AG601" s="64"/>
      <c r="AH601" s="59"/>
      <c r="AI601" s="60"/>
      <c r="AJ601" s="64"/>
      <c r="AK601" s="64"/>
      <c r="AL601" s="59"/>
      <c r="AM601" s="60"/>
      <c r="AN601" s="59"/>
      <c r="AO601" s="60"/>
      <c r="AP601" s="59"/>
      <c r="AQ601" s="60"/>
      <c r="AR601" s="69"/>
      <c r="AS601" s="64"/>
      <c r="AT601" s="60"/>
      <c r="AU601" s="64"/>
      <c r="AV601" s="64"/>
      <c r="AW601" s="64"/>
      <c r="AX601" s="64"/>
      <c r="AY601" s="64"/>
      <c r="AZ601" s="64"/>
      <c r="BA601" s="64"/>
      <c r="BB601" s="64"/>
      <c r="BC601" s="69"/>
      <c r="BD601" s="60"/>
      <c r="BE601" s="59"/>
      <c r="BF601" s="60"/>
      <c r="BG601" s="60"/>
      <c r="BH601" s="69"/>
      <c r="BI601" s="64"/>
      <c r="BJ601" s="64"/>
      <c r="BK601" s="64"/>
      <c r="BL601" s="69"/>
      <c r="BM601" s="64"/>
      <c r="BN601" s="64"/>
      <c r="BO601" s="64"/>
      <c r="BP601" s="64"/>
      <c r="BQ601" s="60">
        <v>479.64013999999997</v>
      </c>
      <c r="BR601" s="64"/>
      <c r="BS601" s="69"/>
      <c r="BT601" s="64"/>
      <c r="BU601" s="70"/>
      <c r="BV601" s="66"/>
      <c r="BW601" s="64"/>
      <c r="BX601" s="66"/>
      <c r="BY601" s="66"/>
      <c r="BZ601" s="64"/>
      <c r="CA601" s="64"/>
      <c r="CB601" s="60"/>
      <c r="CC601" s="60"/>
      <c r="CD601" s="64"/>
      <c r="CE601" s="64"/>
      <c r="CF601" s="69"/>
      <c r="CG601" s="64"/>
    </row>
    <row r="602" spans="1:85" ht="46.5" outlineLevel="1" x14ac:dyDescent="0.35">
      <c r="A602" s="54" t="s">
        <v>1000</v>
      </c>
      <c r="B602" s="54" t="s">
        <v>1012</v>
      </c>
      <c r="C602" s="55" t="s">
        <v>71</v>
      </c>
      <c r="D602" s="77">
        <v>243300061917</v>
      </c>
      <c r="E602" s="57" t="s">
        <v>65</v>
      </c>
      <c r="F602" s="86">
        <f t="shared" si="136"/>
        <v>1088.4719999999998</v>
      </c>
      <c r="G602" s="59">
        <f t="shared" si="131"/>
        <v>32.17933</v>
      </c>
      <c r="H602" s="60">
        <f t="shared" si="132"/>
        <v>1056.2926699999998</v>
      </c>
      <c r="I602" s="61"/>
      <c r="J602" s="60"/>
      <c r="K602" s="69">
        <v>32.17933</v>
      </c>
      <c r="L602" s="64">
        <v>13.14367</v>
      </c>
      <c r="M602" s="63"/>
      <c r="N602" s="64"/>
      <c r="O602" s="69"/>
      <c r="P602" s="64"/>
      <c r="Q602" s="59"/>
      <c r="R602" s="60"/>
      <c r="S602" s="64">
        <v>52.348999999999997</v>
      </c>
      <c r="T602" s="59"/>
      <c r="U602" s="60"/>
      <c r="V602" s="59"/>
      <c r="W602" s="60"/>
      <c r="X602" s="59"/>
      <c r="Y602" s="60"/>
      <c r="Z602" s="69"/>
      <c r="AA602" s="66"/>
      <c r="AB602" s="63"/>
      <c r="AC602" s="64"/>
      <c r="AD602" s="69"/>
      <c r="AE602" s="64"/>
      <c r="AF602" s="69"/>
      <c r="AG602" s="64"/>
      <c r="AH602" s="59"/>
      <c r="AI602" s="60"/>
      <c r="AJ602" s="64"/>
      <c r="AK602" s="64"/>
      <c r="AL602" s="59"/>
      <c r="AM602" s="60"/>
      <c r="AN602" s="59"/>
      <c r="AO602" s="60"/>
      <c r="AP602" s="59"/>
      <c r="AQ602" s="60"/>
      <c r="AR602" s="69"/>
      <c r="AS602" s="64"/>
      <c r="AT602" s="60"/>
      <c r="AU602" s="64"/>
      <c r="AV602" s="64"/>
      <c r="AW602" s="64"/>
      <c r="AX602" s="64"/>
      <c r="AY602" s="64"/>
      <c r="AZ602" s="64"/>
      <c r="BA602" s="64"/>
      <c r="BB602" s="64"/>
      <c r="BC602" s="69"/>
      <c r="BD602" s="60"/>
      <c r="BE602" s="59"/>
      <c r="BF602" s="60"/>
      <c r="BG602" s="60"/>
      <c r="BH602" s="69"/>
      <c r="BI602" s="64"/>
      <c r="BJ602" s="64"/>
      <c r="BK602" s="64"/>
      <c r="BL602" s="69"/>
      <c r="BM602" s="64"/>
      <c r="BN602" s="64"/>
      <c r="BO602" s="64">
        <v>327.5</v>
      </c>
      <c r="BP602" s="64"/>
      <c r="BQ602" s="60">
        <v>663.3</v>
      </c>
      <c r="BR602" s="64"/>
      <c r="BS602" s="69"/>
      <c r="BT602" s="64"/>
      <c r="BU602" s="70"/>
      <c r="BV602" s="66"/>
      <c r="BW602" s="64"/>
      <c r="BX602" s="66"/>
      <c r="BY602" s="66"/>
      <c r="BZ602" s="64"/>
      <c r="CA602" s="64"/>
      <c r="CB602" s="60"/>
      <c r="CC602" s="60"/>
      <c r="CD602" s="64"/>
      <c r="CE602" s="64"/>
      <c r="CF602" s="69"/>
      <c r="CG602" s="64"/>
    </row>
    <row r="603" spans="1:85" ht="46.5" outlineLevel="1" x14ac:dyDescent="0.35">
      <c r="A603" s="54" t="s">
        <v>1000</v>
      </c>
      <c r="B603" s="54" t="s">
        <v>1013</v>
      </c>
      <c r="C603" s="55" t="s">
        <v>71</v>
      </c>
      <c r="D603" s="77">
        <v>243300015639</v>
      </c>
      <c r="E603" s="57" t="s">
        <v>65</v>
      </c>
      <c r="F603" s="86">
        <f t="shared" si="136"/>
        <v>33.119520000000001</v>
      </c>
      <c r="G603" s="59">
        <f t="shared" si="131"/>
        <v>23.514859999999999</v>
      </c>
      <c r="H603" s="60">
        <f t="shared" si="132"/>
        <v>9.6046600000000009</v>
      </c>
      <c r="I603" s="61">
        <v>23.514859999999999</v>
      </c>
      <c r="J603" s="60">
        <v>9.6046600000000009</v>
      </c>
      <c r="K603" s="69"/>
      <c r="L603" s="64"/>
      <c r="M603" s="63"/>
      <c r="N603" s="64"/>
      <c r="O603" s="69"/>
      <c r="P603" s="64"/>
      <c r="Q603" s="59"/>
      <c r="R603" s="60"/>
      <c r="S603" s="64"/>
      <c r="T603" s="59"/>
      <c r="U603" s="60"/>
      <c r="V603" s="59"/>
      <c r="W603" s="60"/>
      <c r="X603" s="59"/>
      <c r="Y603" s="60"/>
      <c r="Z603" s="69"/>
      <c r="AA603" s="66"/>
      <c r="AB603" s="63"/>
      <c r="AC603" s="64"/>
      <c r="AD603" s="69"/>
      <c r="AE603" s="64"/>
      <c r="AF603" s="69"/>
      <c r="AG603" s="64"/>
      <c r="AH603" s="59"/>
      <c r="AI603" s="60"/>
      <c r="AJ603" s="64"/>
      <c r="AK603" s="64"/>
      <c r="AL603" s="59"/>
      <c r="AM603" s="60"/>
      <c r="AN603" s="59"/>
      <c r="AO603" s="60"/>
      <c r="AP603" s="59"/>
      <c r="AQ603" s="60"/>
      <c r="AR603" s="69"/>
      <c r="AS603" s="64"/>
      <c r="AT603" s="60"/>
      <c r="AU603" s="64"/>
      <c r="AV603" s="64"/>
      <c r="AW603" s="64"/>
      <c r="AX603" s="64"/>
      <c r="AY603" s="64"/>
      <c r="AZ603" s="64"/>
      <c r="BA603" s="64"/>
      <c r="BB603" s="64"/>
      <c r="BC603" s="69"/>
      <c r="BD603" s="60"/>
      <c r="BE603" s="59"/>
      <c r="BF603" s="60"/>
      <c r="BG603" s="60"/>
      <c r="BH603" s="69"/>
      <c r="BI603" s="64"/>
      <c r="BJ603" s="64"/>
      <c r="BK603" s="64"/>
      <c r="BL603" s="69"/>
      <c r="BM603" s="64"/>
      <c r="BN603" s="64"/>
      <c r="BO603" s="64"/>
      <c r="BP603" s="64"/>
      <c r="BQ603" s="64"/>
      <c r="BR603" s="64"/>
      <c r="BS603" s="69"/>
      <c r="BT603" s="64"/>
      <c r="BU603" s="70"/>
      <c r="BV603" s="66"/>
      <c r="BW603" s="64"/>
      <c r="BX603" s="66"/>
      <c r="BY603" s="66"/>
      <c r="BZ603" s="64"/>
      <c r="CA603" s="64"/>
      <c r="CB603" s="60"/>
      <c r="CC603" s="60"/>
      <c r="CD603" s="64"/>
      <c r="CE603" s="64"/>
      <c r="CF603" s="69"/>
      <c r="CG603" s="64"/>
    </row>
    <row r="604" spans="1:85" ht="46.5" outlineLevel="1" x14ac:dyDescent="0.35">
      <c r="A604" s="54" t="s">
        <v>1000</v>
      </c>
      <c r="B604" s="54" t="s">
        <v>1014</v>
      </c>
      <c r="C604" s="55" t="s">
        <v>71</v>
      </c>
      <c r="D604" s="77">
        <v>243301706100</v>
      </c>
      <c r="E604" s="57" t="s">
        <v>65</v>
      </c>
      <c r="F604" s="86">
        <f t="shared" si="136"/>
        <v>353.02749999999997</v>
      </c>
      <c r="G604" s="59">
        <f t="shared" si="131"/>
        <v>34.43188</v>
      </c>
      <c r="H604" s="60">
        <f t="shared" si="132"/>
        <v>318.59562</v>
      </c>
      <c r="I604" s="61"/>
      <c r="J604" s="60"/>
      <c r="K604" s="69">
        <v>34.43188</v>
      </c>
      <c r="L604" s="64">
        <v>14.06373</v>
      </c>
      <c r="M604" s="63"/>
      <c r="N604" s="64"/>
      <c r="O604" s="69"/>
      <c r="P604" s="64"/>
      <c r="Q604" s="59"/>
      <c r="R604" s="60"/>
      <c r="S604" s="64">
        <v>54.14</v>
      </c>
      <c r="T604" s="59"/>
      <c r="U604" s="60"/>
      <c r="V604" s="59"/>
      <c r="W604" s="60"/>
      <c r="X604" s="59"/>
      <c r="Y604" s="60"/>
      <c r="Z604" s="69"/>
      <c r="AA604" s="66"/>
      <c r="AB604" s="63"/>
      <c r="AC604" s="64"/>
      <c r="AD604" s="69"/>
      <c r="AE604" s="64"/>
      <c r="AF604" s="69"/>
      <c r="AG604" s="64"/>
      <c r="AH604" s="59"/>
      <c r="AI604" s="60"/>
      <c r="AJ604" s="64">
        <v>250.39188999999999</v>
      </c>
      <c r="AK604" s="64"/>
      <c r="AL604" s="59"/>
      <c r="AM604" s="60"/>
      <c r="AN604" s="59"/>
      <c r="AO604" s="60"/>
      <c r="AP604" s="59"/>
      <c r="AQ604" s="60"/>
      <c r="AR604" s="69"/>
      <c r="AS604" s="64"/>
      <c r="AT604" s="60"/>
      <c r="AU604" s="64"/>
      <c r="AV604" s="64"/>
      <c r="AW604" s="64"/>
      <c r="AX604" s="64"/>
      <c r="AY604" s="64"/>
      <c r="AZ604" s="64"/>
      <c r="BA604" s="64"/>
      <c r="BB604" s="64"/>
      <c r="BC604" s="69"/>
      <c r="BD604" s="60"/>
      <c r="BE604" s="59"/>
      <c r="BF604" s="60"/>
      <c r="BG604" s="60"/>
      <c r="BH604" s="69"/>
      <c r="BI604" s="64"/>
      <c r="BJ604" s="64"/>
      <c r="BK604" s="64"/>
      <c r="BL604" s="69"/>
      <c r="BM604" s="64"/>
      <c r="BN604" s="64"/>
      <c r="BO604" s="64"/>
      <c r="BP604" s="64"/>
      <c r="BQ604" s="64"/>
      <c r="BR604" s="64"/>
      <c r="BS604" s="69"/>
      <c r="BT604" s="64"/>
      <c r="BU604" s="70"/>
      <c r="BV604" s="66"/>
      <c r="BW604" s="64"/>
      <c r="BX604" s="66"/>
      <c r="BY604" s="66"/>
      <c r="BZ604" s="64"/>
      <c r="CA604" s="64"/>
      <c r="CB604" s="60"/>
      <c r="CC604" s="60"/>
      <c r="CD604" s="64"/>
      <c r="CE604" s="64"/>
      <c r="CF604" s="69"/>
      <c r="CG604" s="64"/>
    </row>
    <row r="605" spans="1:85" ht="45.75" outlineLevel="1" x14ac:dyDescent="0.35">
      <c r="A605" s="154" t="s">
        <v>1000</v>
      </c>
      <c r="B605" s="154" t="s">
        <v>1015</v>
      </c>
      <c r="C605" s="155" t="s">
        <v>71</v>
      </c>
      <c r="D605" s="77">
        <v>243301135569</v>
      </c>
      <c r="E605" s="57" t="s">
        <v>65</v>
      </c>
      <c r="F605" s="86">
        <f t="shared" si="136"/>
        <v>220.88484</v>
      </c>
      <c r="G605" s="59">
        <f t="shared" si="131"/>
        <v>156.82823999999999</v>
      </c>
      <c r="H605" s="60">
        <f t="shared" si="132"/>
        <v>64.056600000000003</v>
      </c>
      <c r="I605" s="61"/>
      <c r="J605" s="60"/>
      <c r="K605" s="69"/>
      <c r="L605" s="64"/>
      <c r="M605" s="63"/>
      <c r="N605" s="64"/>
      <c r="O605" s="69"/>
      <c r="P605" s="64"/>
      <c r="Q605" s="59"/>
      <c r="R605" s="60"/>
      <c r="S605" s="64"/>
      <c r="T605" s="59"/>
      <c r="U605" s="60"/>
      <c r="V605" s="59"/>
      <c r="W605" s="60"/>
      <c r="X605" s="59"/>
      <c r="Y605" s="60"/>
      <c r="Z605" s="69"/>
      <c r="AA605" s="66"/>
      <c r="AB605" s="63"/>
      <c r="AC605" s="64"/>
      <c r="AD605" s="69"/>
      <c r="AE605" s="64"/>
      <c r="AF605" s="69"/>
      <c r="AG605" s="64"/>
      <c r="AH605" s="69">
        <v>156.82823999999999</v>
      </c>
      <c r="AI605" s="73">
        <v>64.056600000000003</v>
      </c>
      <c r="AJ605" s="64"/>
      <c r="AK605" s="64"/>
      <c r="AL605" s="59"/>
      <c r="AM605" s="60"/>
      <c r="AN605" s="59"/>
      <c r="AO605" s="60"/>
      <c r="AP605" s="59"/>
      <c r="AQ605" s="60"/>
      <c r="AR605" s="69"/>
      <c r="AS605" s="64"/>
      <c r="AT605" s="60"/>
      <c r="AU605" s="64"/>
      <c r="AV605" s="64"/>
      <c r="AW605" s="64"/>
      <c r="AX605" s="64"/>
      <c r="AY605" s="64"/>
      <c r="AZ605" s="64"/>
      <c r="BA605" s="64"/>
      <c r="BB605" s="64"/>
      <c r="BC605" s="69"/>
      <c r="BD605" s="60"/>
      <c r="BE605" s="59"/>
      <c r="BF605" s="60"/>
      <c r="BG605" s="60"/>
      <c r="BH605" s="69"/>
      <c r="BI605" s="64"/>
      <c r="BJ605" s="64"/>
      <c r="BK605" s="64"/>
      <c r="BL605" s="69"/>
      <c r="BM605" s="64"/>
      <c r="BN605" s="64"/>
      <c r="BO605" s="64"/>
      <c r="BP605" s="64"/>
      <c r="BQ605" s="64"/>
      <c r="BR605" s="64"/>
      <c r="BS605" s="69"/>
      <c r="BT605" s="64"/>
      <c r="BU605" s="70"/>
      <c r="BV605" s="66"/>
      <c r="BW605" s="64"/>
      <c r="BX605" s="66"/>
      <c r="BY605" s="66"/>
      <c r="BZ605" s="64"/>
      <c r="CA605" s="64"/>
      <c r="CB605" s="60"/>
      <c r="CC605" s="60"/>
      <c r="CD605" s="64"/>
      <c r="CE605" s="64"/>
      <c r="CF605" s="69"/>
      <c r="CG605" s="64"/>
    </row>
    <row r="606" spans="1:85" ht="46.5" outlineLevel="1" x14ac:dyDescent="0.35">
      <c r="A606" s="54" t="s">
        <v>1000</v>
      </c>
      <c r="B606" s="54" t="s">
        <v>1016</v>
      </c>
      <c r="C606" s="55" t="s">
        <v>71</v>
      </c>
      <c r="D606" s="77" t="s">
        <v>1017</v>
      </c>
      <c r="E606" s="57" t="s">
        <v>65</v>
      </c>
      <c r="F606" s="86">
        <f t="shared" si="136"/>
        <v>686.94367999999997</v>
      </c>
      <c r="G606" s="59">
        <f t="shared" si="131"/>
        <v>126.78655999999999</v>
      </c>
      <c r="H606" s="60">
        <f t="shared" si="132"/>
        <v>560.15711999999996</v>
      </c>
      <c r="I606" s="61"/>
      <c r="J606" s="60"/>
      <c r="K606" s="69">
        <v>126.78655999999999</v>
      </c>
      <c r="L606" s="64">
        <v>51.786059999999999</v>
      </c>
      <c r="M606" s="63"/>
      <c r="N606" s="64"/>
      <c r="O606" s="69"/>
      <c r="P606" s="64"/>
      <c r="Q606" s="59"/>
      <c r="R606" s="60"/>
      <c r="S606" s="64">
        <v>508.37106</v>
      </c>
      <c r="T606" s="59"/>
      <c r="U606" s="60"/>
      <c r="V606" s="59"/>
      <c r="W606" s="60"/>
      <c r="X606" s="59"/>
      <c r="Y606" s="60"/>
      <c r="Z606" s="69"/>
      <c r="AA606" s="66"/>
      <c r="AB606" s="63"/>
      <c r="AC606" s="64"/>
      <c r="AD606" s="69"/>
      <c r="AE606" s="64"/>
      <c r="AF606" s="69"/>
      <c r="AG606" s="64"/>
      <c r="AH606" s="59"/>
      <c r="AI606" s="60"/>
      <c r="AJ606" s="64"/>
      <c r="AK606" s="64"/>
      <c r="AL606" s="59"/>
      <c r="AM606" s="60"/>
      <c r="AN606" s="59"/>
      <c r="AO606" s="60"/>
      <c r="AP606" s="59"/>
      <c r="AQ606" s="60"/>
      <c r="AR606" s="69"/>
      <c r="AS606" s="64"/>
      <c r="AT606" s="60"/>
      <c r="AU606" s="64"/>
      <c r="AV606" s="64"/>
      <c r="AW606" s="64"/>
      <c r="AX606" s="64"/>
      <c r="AY606" s="64"/>
      <c r="AZ606" s="64"/>
      <c r="BA606" s="64"/>
      <c r="BB606" s="64"/>
      <c r="BC606" s="69"/>
      <c r="BD606" s="60"/>
      <c r="BE606" s="59"/>
      <c r="BF606" s="60"/>
      <c r="BG606" s="60"/>
      <c r="BH606" s="69"/>
      <c r="BI606" s="64"/>
      <c r="BJ606" s="64"/>
      <c r="BK606" s="64"/>
      <c r="BL606" s="69"/>
      <c r="BM606" s="64"/>
      <c r="BN606" s="64"/>
      <c r="BO606" s="64"/>
      <c r="BP606" s="64"/>
      <c r="BQ606" s="64"/>
      <c r="BR606" s="64"/>
      <c r="BS606" s="69"/>
      <c r="BT606" s="64"/>
      <c r="BU606" s="70"/>
      <c r="BV606" s="66"/>
      <c r="BW606" s="64"/>
      <c r="BX606" s="66"/>
      <c r="BY606" s="66"/>
      <c r="BZ606" s="64"/>
      <c r="CA606" s="64"/>
      <c r="CB606" s="60"/>
      <c r="CC606" s="60"/>
      <c r="CD606" s="64"/>
      <c r="CE606" s="64"/>
      <c r="CF606" s="69"/>
      <c r="CG606" s="64"/>
    </row>
    <row r="607" spans="1:85" ht="46.5" outlineLevel="1" x14ac:dyDescent="0.35">
      <c r="A607" s="54" t="s">
        <v>1000</v>
      </c>
      <c r="B607" s="54" t="s">
        <v>1018</v>
      </c>
      <c r="C607" s="55" t="s">
        <v>71</v>
      </c>
      <c r="D607" s="77" t="s">
        <v>1019</v>
      </c>
      <c r="E607" s="57" t="s">
        <v>65</v>
      </c>
      <c r="F607" s="86">
        <f t="shared" si="136"/>
        <v>4471.2332000000006</v>
      </c>
      <c r="G607" s="59">
        <f t="shared" si="131"/>
        <v>3319.0852600000003</v>
      </c>
      <c r="H607" s="60">
        <f t="shared" si="132"/>
        <v>1152.1479400000001</v>
      </c>
      <c r="I607" s="61"/>
      <c r="J607" s="60"/>
      <c r="K607" s="69">
        <v>543.83068000000003</v>
      </c>
      <c r="L607" s="64">
        <v>222.12801999999999</v>
      </c>
      <c r="M607" s="63"/>
      <c r="N607" s="64"/>
      <c r="O607" s="69"/>
      <c r="P607" s="64"/>
      <c r="Q607" s="59"/>
      <c r="R607" s="60"/>
      <c r="S607" s="64">
        <v>884.69809999999995</v>
      </c>
      <c r="T607" s="59">
        <v>2368.7568000000001</v>
      </c>
      <c r="U607" s="60">
        <v>23.927199999999999</v>
      </c>
      <c r="V607" s="59"/>
      <c r="W607" s="60"/>
      <c r="X607" s="59">
        <v>406.49777999999998</v>
      </c>
      <c r="Y607" s="60">
        <v>21.39462</v>
      </c>
      <c r="Z607" s="69"/>
      <c r="AA607" s="66"/>
      <c r="AB607" s="63"/>
      <c r="AC607" s="64"/>
      <c r="AD607" s="69"/>
      <c r="AE607" s="64"/>
      <c r="AF607" s="69"/>
      <c r="AG607" s="64"/>
      <c r="AH607" s="59"/>
      <c r="AI607" s="60"/>
      <c r="AJ607" s="64"/>
      <c r="AK607" s="64"/>
      <c r="AL607" s="59"/>
      <c r="AM607" s="60"/>
      <c r="AN607" s="59"/>
      <c r="AO607" s="60"/>
      <c r="AP607" s="59"/>
      <c r="AQ607" s="60"/>
      <c r="AR607" s="69"/>
      <c r="AS607" s="64"/>
      <c r="AT607" s="60"/>
      <c r="AU607" s="64"/>
      <c r="AV607" s="64"/>
      <c r="AW607" s="64"/>
      <c r="AX607" s="64"/>
      <c r="AY607" s="64"/>
      <c r="AZ607" s="64"/>
      <c r="BA607" s="64"/>
      <c r="BB607" s="64"/>
      <c r="BC607" s="69"/>
      <c r="BD607" s="60"/>
      <c r="BE607" s="59"/>
      <c r="BF607" s="60"/>
      <c r="BG607" s="60"/>
      <c r="BH607" s="69"/>
      <c r="BI607" s="64"/>
      <c r="BJ607" s="64"/>
      <c r="BK607" s="64"/>
      <c r="BL607" s="69"/>
      <c r="BM607" s="64"/>
      <c r="BN607" s="64"/>
      <c r="BO607" s="64"/>
      <c r="BP607" s="64"/>
      <c r="BQ607" s="64"/>
      <c r="BR607" s="64"/>
      <c r="BS607" s="69"/>
      <c r="BT607" s="64"/>
      <c r="BU607" s="70"/>
      <c r="BV607" s="66"/>
      <c r="BW607" s="64"/>
      <c r="BX607" s="66"/>
      <c r="BY607" s="66"/>
      <c r="BZ607" s="64"/>
      <c r="CA607" s="64"/>
      <c r="CB607" s="60"/>
      <c r="CC607" s="60"/>
      <c r="CD607" s="64"/>
      <c r="CE607" s="64"/>
      <c r="CF607" s="69"/>
      <c r="CG607" s="64"/>
    </row>
    <row r="608" spans="1:85" ht="46.5" outlineLevel="1" x14ac:dyDescent="0.35">
      <c r="A608" s="92" t="s">
        <v>1000</v>
      </c>
      <c r="B608" s="54" t="s">
        <v>1020</v>
      </c>
      <c r="C608" s="55" t="s">
        <v>71</v>
      </c>
      <c r="D608" s="77" t="s">
        <v>1021</v>
      </c>
      <c r="E608" s="57" t="s">
        <v>65</v>
      </c>
      <c r="F608" s="86">
        <f t="shared" si="136"/>
        <v>3579.2641699999999</v>
      </c>
      <c r="G608" s="59">
        <f t="shared" si="131"/>
        <v>667.14201000000003</v>
      </c>
      <c r="H608" s="60">
        <f t="shared" si="132"/>
        <v>2912.1221599999999</v>
      </c>
      <c r="I608" s="61"/>
      <c r="J608" s="60"/>
      <c r="K608" s="69">
        <v>43.442100000000003</v>
      </c>
      <c r="L608" s="64">
        <v>17.743950000000002</v>
      </c>
      <c r="M608" s="63"/>
      <c r="N608" s="64"/>
      <c r="O608" s="69"/>
      <c r="P608" s="64"/>
      <c r="Q608" s="59"/>
      <c r="R608" s="60"/>
      <c r="S608" s="64">
        <v>70.671149999999997</v>
      </c>
      <c r="T608" s="59">
        <v>623.69991000000005</v>
      </c>
      <c r="U608" s="60">
        <v>6.30009</v>
      </c>
      <c r="V608" s="59"/>
      <c r="W608" s="60"/>
      <c r="X608" s="59"/>
      <c r="Y608" s="60"/>
      <c r="Z608" s="69"/>
      <c r="AA608" s="66"/>
      <c r="AB608" s="63"/>
      <c r="AC608" s="64"/>
      <c r="AD608" s="69"/>
      <c r="AE608" s="64"/>
      <c r="AF608" s="69"/>
      <c r="AG608" s="64"/>
      <c r="AH608" s="59"/>
      <c r="AI608" s="60"/>
      <c r="AJ608" s="64"/>
      <c r="AK608" s="64"/>
      <c r="AL608" s="59"/>
      <c r="AM608" s="60"/>
      <c r="AN608" s="59"/>
      <c r="AO608" s="60"/>
      <c r="AP608" s="59"/>
      <c r="AQ608" s="60"/>
      <c r="AR608" s="69"/>
      <c r="AS608" s="64"/>
      <c r="AT608" s="60"/>
      <c r="AU608" s="64"/>
      <c r="AV608" s="64"/>
      <c r="AW608" s="64"/>
      <c r="AX608" s="64"/>
      <c r="AY608" s="64"/>
      <c r="AZ608" s="64"/>
      <c r="BA608" s="64"/>
      <c r="BB608" s="64"/>
      <c r="BC608" s="69"/>
      <c r="BD608" s="60"/>
      <c r="BE608" s="59"/>
      <c r="BF608" s="60"/>
      <c r="BG608" s="60"/>
      <c r="BH608" s="69"/>
      <c r="BI608" s="64"/>
      <c r="BJ608" s="64"/>
      <c r="BK608" s="64"/>
      <c r="BL608" s="69"/>
      <c r="BM608" s="64"/>
      <c r="BN608" s="64"/>
      <c r="BO608" s="64">
        <v>562.66899999999998</v>
      </c>
      <c r="BP608" s="64"/>
      <c r="BQ608" s="64">
        <v>2254.7379700000001</v>
      </c>
      <c r="BR608" s="64"/>
      <c r="BS608" s="69"/>
      <c r="BT608" s="64"/>
      <c r="BU608" s="70"/>
      <c r="BV608" s="66"/>
      <c r="BW608" s="64"/>
      <c r="BX608" s="66"/>
      <c r="BY608" s="66"/>
      <c r="BZ608" s="64"/>
      <c r="CA608" s="64"/>
      <c r="CB608" s="60"/>
      <c r="CC608" s="60"/>
      <c r="CD608" s="64"/>
      <c r="CE608" s="64"/>
      <c r="CF608" s="69"/>
      <c r="CG608" s="64"/>
    </row>
    <row r="609" spans="1:85" ht="46.5" outlineLevel="1" x14ac:dyDescent="0.35">
      <c r="A609" s="54" t="s">
        <v>1000</v>
      </c>
      <c r="B609" s="54" t="s">
        <v>1022</v>
      </c>
      <c r="C609" s="55" t="s">
        <v>71</v>
      </c>
      <c r="D609" s="55" t="s">
        <v>1023</v>
      </c>
      <c r="E609" s="57" t="s">
        <v>65</v>
      </c>
      <c r="F609" s="86">
        <f t="shared" si="136"/>
        <v>587.77395000000001</v>
      </c>
      <c r="G609" s="59">
        <f t="shared" si="131"/>
        <v>359.89722</v>
      </c>
      <c r="H609" s="60">
        <f t="shared" si="132"/>
        <v>227.87673000000001</v>
      </c>
      <c r="I609" s="61"/>
      <c r="J609" s="60"/>
      <c r="K609" s="69">
        <v>85.275220000000004</v>
      </c>
      <c r="L609" s="64">
        <v>34.830730000000003</v>
      </c>
      <c r="M609" s="63"/>
      <c r="N609" s="64"/>
      <c r="O609" s="69"/>
      <c r="P609" s="64"/>
      <c r="Q609" s="59"/>
      <c r="R609" s="60"/>
      <c r="S609" s="64">
        <v>190.27199999999999</v>
      </c>
      <c r="T609" s="59">
        <v>274.62200000000001</v>
      </c>
      <c r="U609" s="60">
        <v>2.774</v>
      </c>
      <c r="V609" s="59"/>
      <c r="W609" s="60"/>
      <c r="X609" s="59"/>
      <c r="Y609" s="60"/>
      <c r="Z609" s="69"/>
      <c r="AA609" s="66"/>
      <c r="AB609" s="63"/>
      <c r="AC609" s="64"/>
      <c r="AD609" s="69"/>
      <c r="AE609" s="64"/>
      <c r="AF609" s="69"/>
      <c r="AG609" s="64"/>
      <c r="AH609" s="59"/>
      <c r="AI609" s="60"/>
      <c r="AJ609" s="64"/>
      <c r="AK609" s="64"/>
      <c r="AL609" s="59"/>
      <c r="AM609" s="60"/>
      <c r="AN609" s="59"/>
      <c r="AO609" s="60"/>
      <c r="AP609" s="59"/>
      <c r="AQ609" s="60"/>
      <c r="AR609" s="69"/>
      <c r="AS609" s="64"/>
      <c r="AT609" s="60"/>
      <c r="AU609" s="64"/>
      <c r="AV609" s="64"/>
      <c r="AW609" s="64"/>
      <c r="AX609" s="64"/>
      <c r="AY609" s="64"/>
      <c r="AZ609" s="64"/>
      <c r="BA609" s="64"/>
      <c r="BB609" s="64"/>
      <c r="BC609" s="69"/>
      <c r="BD609" s="60"/>
      <c r="BE609" s="59"/>
      <c r="BF609" s="60"/>
      <c r="BG609" s="60"/>
      <c r="BH609" s="69"/>
      <c r="BI609" s="64"/>
      <c r="BJ609" s="64"/>
      <c r="BK609" s="64"/>
      <c r="BL609" s="69"/>
      <c r="BM609" s="64"/>
      <c r="BN609" s="64"/>
      <c r="BO609" s="64"/>
      <c r="BP609" s="64"/>
      <c r="BQ609" s="64"/>
      <c r="BR609" s="64"/>
      <c r="BS609" s="69"/>
      <c r="BT609" s="64"/>
      <c r="BU609" s="70"/>
      <c r="BV609" s="66"/>
      <c r="BW609" s="64"/>
      <c r="BX609" s="66"/>
      <c r="BY609" s="66"/>
      <c r="BZ609" s="64"/>
      <c r="CA609" s="64"/>
      <c r="CB609" s="60"/>
      <c r="CC609" s="60"/>
      <c r="CD609" s="64"/>
      <c r="CE609" s="64"/>
      <c r="CF609" s="69"/>
      <c r="CG609" s="64"/>
    </row>
    <row r="610" spans="1:85" ht="46.5" outlineLevel="1" x14ac:dyDescent="0.35">
      <c r="A610" s="92" t="s">
        <v>1000</v>
      </c>
      <c r="B610" s="54" t="s">
        <v>1024</v>
      </c>
      <c r="C610" s="55" t="s">
        <v>71</v>
      </c>
      <c r="D610" s="77">
        <v>244002728594</v>
      </c>
      <c r="E610" s="57" t="s">
        <v>65</v>
      </c>
      <c r="F610" s="86">
        <f t="shared" si="136"/>
        <v>1609.22336</v>
      </c>
      <c r="G610" s="59">
        <f t="shared" si="131"/>
        <v>11.664490000000001</v>
      </c>
      <c r="H610" s="60">
        <f t="shared" si="132"/>
        <v>1597.5588700000001</v>
      </c>
      <c r="I610" s="61">
        <v>11.664490000000001</v>
      </c>
      <c r="J610" s="60">
        <v>4.7643700000000004</v>
      </c>
      <c r="K610" s="69"/>
      <c r="L610" s="64"/>
      <c r="M610" s="63"/>
      <c r="N610" s="64"/>
      <c r="O610" s="69"/>
      <c r="P610" s="64"/>
      <c r="Q610" s="59"/>
      <c r="R610" s="60"/>
      <c r="S610" s="64"/>
      <c r="T610" s="59"/>
      <c r="U610" s="60"/>
      <c r="V610" s="59"/>
      <c r="W610" s="60"/>
      <c r="X610" s="59"/>
      <c r="Y610" s="60"/>
      <c r="Z610" s="69"/>
      <c r="AA610" s="66"/>
      <c r="AB610" s="63"/>
      <c r="AC610" s="64"/>
      <c r="AD610" s="69"/>
      <c r="AE610" s="64"/>
      <c r="AF610" s="69"/>
      <c r="AG610" s="64"/>
      <c r="AH610" s="59"/>
      <c r="AI610" s="60"/>
      <c r="AJ610" s="64"/>
      <c r="AK610" s="64"/>
      <c r="AL610" s="59"/>
      <c r="AM610" s="60"/>
      <c r="AN610" s="59"/>
      <c r="AO610" s="60"/>
      <c r="AP610" s="59"/>
      <c r="AQ610" s="60"/>
      <c r="AR610" s="69"/>
      <c r="AS610" s="64"/>
      <c r="AT610" s="60"/>
      <c r="AU610" s="64"/>
      <c r="AV610" s="64"/>
      <c r="AW610" s="64"/>
      <c r="AX610" s="64"/>
      <c r="AY610" s="64"/>
      <c r="AZ610" s="64"/>
      <c r="BA610" s="64"/>
      <c r="BB610" s="64"/>
      <c r="BC610" s="69"/>
      <c r="BD610" s="60"/>
      <c r="BE610" s="59"/>
      <c r="BF610" s="60"/>
      <c r="BG610" s="60"/>
      <c r="BH610" s="69"/>
      <c r="BI610" s="64"/>
      <c r="BJ610" s="64"/>
      <c r="BK610" s="64"/>
      <c r="BL610" s="69"/>
      <c r="BM610" s="64"/>
      <c r="BN610" s="64"/>
      <c r="BO610" s="64"/>
      <c r="BP610" s="64"/>
      <c r="BQ610" s="60">
        <v>1592.7945</v>
      </c>
      <c r="BR610" s="64"/>
      <c r="BS610" s="69"/>
      <c r="BT610" s="64"/>
      <c r="BU610" s="70"/>
      <c r="BV610" s="66"/>
      <c r="BW610" s="64"/>
      <c r="BX610" s="66"/>
      <c r="BY610" s="66"/>
      <c r="BZ610" s="64"/>
      <c r="CA610" s="64"/>
      <c r="CB610" s="60"/>
      <c r="CC610" s="60"/>
      <c r="CD610" s="64"/>
      <c r="CE610" s="64"/>
      <c r="CF610" s="69"/>
      <c r="CG610" s="64"/>
    </row>
    <row r="611" spans="1:85" ht="46.5" outlineLevel="1" x14ac:dyDescent="0.35">
      <c r="A611" s="92" t="s">
        <v>1000</v>
      </c>
      <c r="B611" s="54" t="s">
        <v>1025</v>
      </c>
      <c r="C611" s="55" t="s">
        <v>71</v>
      </c>
      <c r="D611" s="77">
        <v>243301103158</v>
      </c>
      <c r="E611" s="57" t="s">
        <v>65</v>
      </c>
      <c r="F611" s="86">
        <f t="shared" si="136"/>
        <v>4997.4780000000001</v>
      </c>
      <c r="G611" s="59">
        <f t="shared" si="131"/>
        <v>48.268990000000002</v>
      </c>
      <c r="H611" s="60">
        <f t="shared" si="132"/>
        <v>4949.2090100000005</v>
      </c>
      <c r="I611" s="61"/>
      <c r="J611" s="60"/>
      <c r="K611" s="69">
        <v>48.268990000000002</v>
      </c>
      <c r="L611" s="64">
        <v>19.715509999999998</v>
      </c>
      <c r="M611" s="63"/>
      <c r="N611" s="64"/>
      <c r="O611" s="69"/>
      <c r="P611" s="64"/>
      <c r="Q611" s="59"/>
      <c r="R611" s="60"/>
      <c r="S611" s="64">
        <v>78.523499999999999</v>
      </c>
      <c r="T611" s="59"/>
      <c r="U611" s="60"/>
      <c r="V611" s="59"/>
      <c r="W611" s="60"/>
      <c r="X611" s="59"/>
      <c r="Y611" s="60"/>
      <c r="Z611" s="69"/>
      <c r="AA611" s="66"/>
      <c r="AB611" s="63"/>
      <c r="AC611" s="64"/>
      <c r="AD611" s="69"/>
      <c r="AE611" s="64"/>
      <c r="AF611" s="69"/>
      <c r="AG611" s="64"/>
      <c r="AH611" s="59"/>
      <c r="AI611" s="60"/>
      <c r="AJ611" s="64"/>
      <c r="AK611" s="64"/>
      <c r="AL611" s="59"/>
      <c r="AM611" s="60"/>
      <c r="AN611" s="59"/>
      <c r="AO611" s="60"/>
      <c r="AP611" s="59"/>
      <c r="AQ611" s="60"/>
      <c r="AR611" s="69"/>
      <c r="AS611" s="64"/>
      <c r="AT611" s="60"/>
      <c r="AU611" s="64"/>
      <c r="AV611" s="64"/>
      <c r="AW611" s="64"/>
      <c r="AX611" s="64"/>
      <c r="AY611" s="64"/>
      <c r="AZ611" s="64"/>
      <c r="BA611" s="64"/>
      <c r="BB611" s="64"/>
      <c r="BC611" s="69"/>
      <c r="BD611" s="60"/>
      <c r="BE611" s="59"/>
      <c r="BF611" s="60"/>
      <c r="BG611" s="60"/>
      <c r="BH611" s="69"/>
      <c r="BI611" s="64"/>
      <c r="BJ611" s="64"/>
      <c r="BK611" s="64"/>
      <c r="BL611" s="69"/>
      <c r="BM611" s="64"/>
      <c r="BN611" s="64"/>
      <c r="BO611" s="64"/>
      <c r="BP611" s="64"/>
      <c r="BQ611" s="60">
        <v>4850.97</v>
      </c>
      <c r="BR611" s="64"/>
      <c r="BS611" s="69"/>
      <c r="BT611" s="64"/>
      <c r="BU611" s="70"/>
      <c r="BV611" s="66"/>
      <c r="BW611" s="64"/>
      <c r="BX611" s="66"/>
      <c r="BY611" s="66"/>
      <c r="BZ611" s="64"/>
      <c r="CA611" s="64"/>
      <c r="CB611" s="60"/>
      <c r="CC611" s="60"/>
      <c r="CD611" s="64"/>
      <c r="CE611" s="64"/>
      <c r="CF611" s="69"/>
      <c r="CG611" s="64"/>
    </row>
    <row r="612" spans="1:85" outlineLevel="1" x14ac:dyDescent="0.35">
      <c r="A612" s="92" t="s">
        <v>1000</v>
      </c>
      <c r="B612" s="54" t="s">
        <v>1026</v>
      </c>
      <c r="C612" s="55" t="s">
        <v>104</v>
      </c>
      <c r="D612" s="77">
        <v>2433000967</v>
      </c>
      <c r="E612" s="57" t="s">
        <v>65</v>
      </c>
      <c r="F612" s="86">
        <f t="shared" si="136"/>
        <v>7199.4194000000007</v>
      </c>
      <c r="G612" s="59">
        <f t="shared" si="131"/>
        <v>655.19453999999996</v>
      </c>
      <c r="H612" s="60">
        <f t="shared" si="132"/>
        <v>6544.2248600000003</v>
      </c>
      <c r="I612" s="61"/>
      <c r="J612" s="60"/>
      <c r="K612" s="69"/>
      <c r="L612" s="64"/>
      <c r="M612" s="63"/>
      <c r="N612" s="64"/>
      <c r="O612" s="69"/>
      <c r="P612" s="64"/>
      <c r="Q612" s="59"/>
      <c r="R612" s="60"/>
      <c r="S612" s="64"/>
      <c r="T612" s="59"/>
      <c r="U612" s="60"/>
      <c r="V612" s="59"/>
      <c r="W612" s="60"/>
      <c r="X612" s="59"/>
      <c r="Y612" s="60"/>
      <c r="Z612" s="69"/>
      <c r="AA612" s="66"/>
      <c r="AB612" s="63"/>
      <c r="AC612" s="64"/>
      <c r="AD612" s="69"/>
      <c r="AE612" s="64"/>
      <c r="AF612" s="69"/>
      <c r="AG612" s="64"/>
      <c r="AH612" s="59"/>
      <c r="AI612" s="60"/>
      <c r="AJ612" s="64"/>
      <c r="AK612" s="64"/>
      <c r="AL612" s="59"/>
      <c r="AM612" s="60"/>
      <c r="AN612" s="59"/>
      <c r="AO612" s="60"/>
      <c r="AP612" s="59"/>
      <c r="AQ612" s="60"/>
      <c r="AR612" s="69">
        <v>655.19453999999996</v>
      </c>
      <c r="AS612" s="64">
        <v>154.80546000000001</v>
      </c>
      <c r="AT612" s="60"/>
      <c r="AU612" s="64"/>
      <c r="AV612" s="64">
        <v>650</v>
      </c>
      <c r="AW612" s="64">
        <v>1194.252</v>
      </c>
      <c r="AX612" s="64"/>
      <c r="AY612" s="64"/>
      <c r="AZ612" s="64"/>
      <c r="BA612" s="64"/>
      <c r="BB612" s="64"/>
      <c r="BC612" s="69"/>
      <c r="BD612" s="60"/>
      <c r="BE612" s="59"/>
      <c r="BF612" s="60"/>
      <c r="BG612" s="60"/>
      <c r="BH612" s="69"/>
      <c r="BI612" s="64"/>
      <c r="BJ612" s="64"/>
      <c r="BK612" s="64"/>
      <c r="BL612" s="69"/>
      <c r="BM612" s="64"/>
      <c r="BN612" s="64"/>
      <c r="BO612" s="64"/>
      <c r="BP612" s="64">
        <f>1935+2304</f>
        <v>4239</v>
      </c>
      <c r="BQ612" s="64"/>
      <c r="BR612" s="64"/>
      <c r="BS612" s="69"/>
      <c r="BT612" s="64"/>
      <c r="BU612" s="70"/>
      <c r="BV612" s="66"/>
      <c r="BW612" s="64"/>
      <c r="BX612" s="66"/>
      <c r="BY612" s="66"/>
      <c r="BZ612" s="64"/>
      <c r="CA612" s="64"/>
      <c r="CB612" s="60"/>
      <c r="CC612" s="60"/>
      <c r="CD612" s="64">
        <v>306.16739999999999</v>
      </c>
      <c r="CE612" s="64"/>
      <c r="CF612" s="69"/>
      <c r="CG612" s="64"/>
    </row>
    <row r="613" spans="1:85" outlineLevel="1" x14ac:dyDescent="0.35">
      <c r="A613" s="92" t="s">
        <v>1000</v>
      </c>
      <c r="B613" s="54" t="s">
        <v>1027</v>
      </c>
      <c r="C613" s="55" t="s">
        <v>113</v>
      </c>
      <c r="D613" s="77" t="s">
        <v>1028</v>
      </c>
      <c r="E613" s="57" t="s">
        <v>65</v>
      </c>
      <c r="F613" s="86">
        <f t="shared" si="136"/>
        <v>2764.6608000000001</v>
      </c>
      <c r="G613" s="59">
        <f t="shared" si="131"/>
        <v>2066.1644900000001</v>
      </c>
      <c r="H613" s="60">
        <f t="shared" si="132"/>
        <v>698.49630999999999</v>
      </c>
      <c r="I613" s="61">
        <v>100.77797</v>
      </c>
      <c r="J613" s="60">
        <v>41.16283</v>
      </c>
      <c r="K613" s="69">
        <v>273.52429999999998</v>
      </c>
      <c r="L613" s="64">
        <v>111.7212</v>
      </c>
      <c r="M613" s="63"/>
      <c r="N613" s="64"/>
      <c r="O613" s="69"/>
      <c r="P613" s="64"/>
      <c r="Q613" s="59"/>
      <c r="R613" s="60"/>
      <c r="S613" s="64">
        <v>444.9665</v>
      </c>
      <c r="T613" s="59">
        <v>1691.86222</v>
      </c>
      <c r="U613" s="60">
        <v>17.089780000000001</v>
      </c>
      <c r="V613" s="59"/>
      <c r="W613" s="60"/>
      <c r="X613" s="59"/>
      <c r="Y613" s="60"/>
      <c r="Z613" s="69"/>
      <c r="AA613" s="66"/>
      <c r="AB613" s="63"/>
      <c r="AC613" s="64"/>
      <c r="AD613" s="69"/>
      <c r="AE613" s="64"/>
      <c r="AF613" s="69"/>
      <c r="AG613" s="64"/>
      <c r="AH613" s="59"/>
      <c r="AI613" s="60"/>
      <c r="AJ613" s="64"/>
      <c r="AK613" s="64"/>
      <c r="AL613" s="59"/>
      <c r="AM613" s="60"/>
      <c r="AN613" s="59"/>
      <c r="AO613" s="60"/>
      <c r="AP613" s="59"/>
      <c r="AQ613" s="60"/>
      <c r="AR613" s="69"/>
      <c r="AS613" s="64"/>
      <c r="AT613" s="60"/>
      <c r="AU613" s="64"/>
      <c r="AV613" s="64"/>
      <c r="AW613" s="64"/>
      <c r="AX613" s="64"/>
      <c r="AY613" s="64"/>
      <c r="AZ613" s="64"/>
      <c r="BA613" s="64"/>
      <c r="BB613" s="64"/>
      <c r="BC613" s="69"/>
      <c r="BD613" s="60"/>
      <c r="BE613" s="59"/>
      <c r="BF613" s="60"/>
      <c r="BG613" s="60"/>
      <c r="BH613" s="69"/>
      <c r="BI613" s="64"/>
      <c r="BJ613" s="64"/>
      <c r="BK613" s="64"/>
      <c r="BL613" s="69"/>
      <c r="BM613" s="64"/>
      <c r="BN613" s="64"/>
      <c r="BO613" s="64">
        <v>83.555999999999997</v>
      </c>
      <c r="BP613" s="64"/>
      <c r="BQ613" s="64"/>
      <c r="BR613" s="64"/>
      <c r="BS613" s="69"/>
      <c r="BT613" s="64"/>
      <c r="BU613" s="70"/>
      <c r="BV613" s="66"/>
      <c r="BW613" s="64"/>
      <c r="BX613" s="66"/>
      <c r="BY613" s="66"/>
      <c r="BZ613" s="64"/>
      <c r="CA613" s="64"/>
      <c r="CB613" s="60"/>
      <c r="CC613" s="60"/>
      <c r="CD613" s="64"/>
      <c r="CE613" s="64"/>
      <c r="CF613" s="69"/>
      <c r="CG613" s="64"/>
    </row>
    <row r="614" spans="1:85" outlineLevel="1" x14ac:dyDescent="0.35">
      <c r="A614" s="84" t="s">
        <v>1000</v>
      </c>
      <c r="B614" s="88" t="s">
        <v>1029</v>
      </c>
      <c r="C614" s="55" t="s">
        <v>113</v>
      </c>
      <c r="D614" s="77" t="s">
        <v>1030</v>
      </c>
      <c r="E614" s="57" t="s">
        <v>65</v>
      </c>
      <c r="F614" s="86">
        <f t="shared" si="136"/>
        <v>279.16791000000001</v>
      </c>
      <c r="G614" s="59">
        <f t="shared" si="131"/>
        <v>96.537989999999994</v>
      </c>
      <c r="H614" s="60">
        <f t="shared" si="132"/>
        <v>182.62992000000003</v>
      </c>
      <c r="I614" s="61"/>
      <c r="J614" s="60"/>
      <c r="K614" s="69">
        <v>96.537989999999994</v>
      </c>
      <c r="L614" s="64">
        <v>39.431010000000001</v>
      </c>
      <c r="M614" s="63"/>
      <c r="N614" s="64"/>
      <c r="O614" s="69"/>
      <c r="P614" s="64"/>
      <c r="Q614" s="59"/>
      <c r="R614" s="60"/>
      <c r="S614" s="64">
        <v>143.19891000000001</v>
      </c>
      <c r="T614" s="59"/>
      <c r="U614" s="60"/>
      <c r="V614" s="59"/>
      <c r="W614" s="60"/>
      <c r="X614" s="59"/>
      <c r="Y614" s="60"/>
      <c r="Z614" s="69"/>
      <c r="AA614" s="66"/>
      <c r="AB614" s="63"/>
      <c r="AC614" s="64"/>
      <c r="AD614" s="69"/>
      <c r="AE614" s="64"/>
      <c r="AF614" s="69"/>
      <c r="AG614" s="64"/>
      <c r="AH614" s="59"/>
      <c r="AI614" s="60"/>
      <c r="AJ614" s="64"/>
      <c r="AK614" s="64"/>
      <c r="AL614" s="59"/>
      <c r="AM614" s="60"/>
      <c r="AN614" s="59"/>
      <c r="AO614" s="60"/>
      <c r="AP614" s="59"/>
      <c r="AQ614" s="60"/>
      <c r="AR614" s="69"/>
      <c r="AS614" s="64"/>
      <c r="AT614" s="60"/>
      <c r="AU614" s="64"/>
      <c r="AV614" s="64"/>
      <c r="AW614" s="64"/>
      <c r="AX614" s="64"/>
      <c r="AY614" s="64"/>
      <c r="AZ614" s="64"/>
      <c r="BA614" s="64"/>
      <c r="BB614" s="64"/>
      <c r="BC614" s="69"/>
      <c r="BD614" s="60"/>
      <c r="BE614" s="59"/>
      <c r="BF614" s="60"/>
      <c r="BG614" s="60"/>
      <c r="BH614" s="69"/>
      <c r="BI614" s="64"/>
      <c r="BJ614" s="64"/>
      <c r="BK614" s="64"/>
      <c r="BL614" s="69"/>
      <c r="BM614" s="64"/>
      <c r="BN614" s="64"/>
      <c r="BO614" s="64"/>
      <c r="BP614" s="64"/>
      <c r="BQ614" s="64"/>
      <c r="BR614" s="64"/>
      <c r="BS614" s="69"/>
      <c r="BT614" s="64"/>
      <c r="BU614" s="70"/>
      <c r="BV614" s="66"/>
      <c r="BW614" s="64"/>
      <c r="BX614" s="66"/>
      <c r="BY614" s="66"/>
      <c r="BZ614" s="64"/>
      <c r="CA614" s="64"/>
      <c r="CB614" s="60"/>
      <c r="CC614" s="60"/>
      <c r="CD614" s="64"/>
      <c r="CE614" s="64"/>
      <c r="CF614" s="69"/>
      <c r="CG614" s="64"/>
    </row>
    <row r="615" spans="1:85" outlineLevel="1" x14ac:dyDescent="0.35">
      <c r="A615" s="92" t="s">
        <v>1000</v>
      </c>
      <c r="B615" s="54" t="s">
        <v>1031</v>
      </c>
      <c r="C615" s="55" t="s">
        <v>113</v>
      </c>
      <c r="D615" s="77" t="s">
        <v>1032</v>
      </c>
      <c r="E615" s="57" t="s">
        <v>65</v>
      </c>
      <c r="F615" s="86">
        <f t="shared" si="136"/>
        <v>2853.88654</v>
      </c>
      <c r="G615" s="59">
        <f t="shared" si="131"/>
        <v>1783.33023</v>
      </c>
      <c r="H615" s="60">
        <f t="shared" si="132"/>
        <v>1070.5563099999999</v>
      </c>
      <c r="I615" s="61">
        <v>304.57341000000002</v>
      </c>
      <c r="J615" s="60">
        <v>124.40322999999999</v>
      </c>
      <c r="K615" s="69">
        <v>360.4085</v>
      </c>
      <c r="L615" s="64">
        <v>147.20910000000001</v>
      </c>
      <c r="M615" s="63"/>
      <c r="N615" s="64"/>
      <c r="O615" s="69"/>
      <c r="P615" s="64"/>
      <c r="Q615" s="59"/>
      <c r="R615" s="60"/>
      <c r="S615" s="64">
        <v>586.30880000000002</v>
      </c>
      <c r="T615" s="59">
        <v>962.78475000000003</v>
      </c>
      <c r="U615" s="60">
        <v>9.7252500000000008</v>
      </c>
      <c r="V615" s="59"/>
      <c r="W615" s="60"/>
      <c r="X615" s="59">
        <v>155.56357</v>
      </c>
      <c r="Y615" s="60">
        <v>8.1875599999999995</v>
      </c>
      <c r="Z615" s="69"/>
      <c r="AA615" s="66"/>
      <c r="AB615" s="63"/>
      <c r="AC615" s="64"/>
      <c r="AD615" s="69"/>
      <c r="AE615" s="64"/>
      <c r="AF615" s="69"/>
      <c r="AG615" s="64"/>
      <c r="AH615" s="59"/>
      <c r="AI615" s="60"/>
      <c r="AJ615" s="64"/>
      <c r="AK615" s="64"/>
      <c r="AL615" s="59"/>
      <c r="AM615" s="60"/>
      <c r="AN615" s="59"/>
      <c r="AO615" s="60"/>
      <c r="AP615" s="59"/>
      <c r="AQ615" s="60"/>
      <c r="AR615" s="69"/>
      <c r="AS615" s="64"/>
      <c r="AT615" s="60"/>
      <c r="AU615" s="64"/>
      <c r="AV615" s="64"/>
      <c r="AW615" s="64"/>
      <c r="AX615" s="64"/>
      <c r="AY615" s="64"/>
      <c r="AZ615" s="64"/>
      <c r="BA615" s="64"/>
      <c r="BB615" s="64"/>
      <c r="BC615" s="69"/>
      <c r="BD615" s="60"/>
      <c r="BE615" s="59"/>
      <c r="BF615" s="60"/>
      <c r="BG615" s="60"/>
      <c r="BH615" s="69"/>
      <c r="BI615" s="64"/>
      <c r="BJ615" s="64"/>
      <c r="BK615" s="64">
        <v>49.722369999999998</v>
      </c>
      <c r="BL615" s="69"/>
      <c r="BM615" s="64"/>
      <c r="BN615" s="64"/>
      <c r="BO615" s="64">
        <v>145</v>
      </c>
      <c r="BP615" s="64"/>
      <c r="BQ615" s="64"/>
      <c r="BR615" s="64"/>
      <c r="BS615" s="69"/>
      <c r="BT615" s="64"/>
      <c r="BU615" s="70"/>
      <c r="BV615" s="66"/>
      <c r="BW615" s="64"/>
      <c r="BX615" s="66"/>
      <c r="BY615" s="66"/>
      <c r="BZ615" s="64"/>
      <c r="CA615" s="64"/>
      <c r="CB615" s="60"/>
      <c r="CC615" s="60"/>
      <c r="CD615" s="64"/>
      <c r="CE615" s="64"/>
      <c r="CF615" s="69"/>
      <c r="CG615" s="64"/>
    </row>
    <row r="616" spans="1:85" outlineLevel="1" x14ac:dyDescent="0.35">
      <c r="A616" s="92" t="s">
        <v>1000</v>
      </c>
      <c r="B616" s="54" t="s">
        <v>1033</v>
      </c>
      <c r="C616" s="55" t="s">
        <v>113</v>
      </c>
      <c r="D616" s="77" t="s">
        <v>1034</v>
      </c>
      <c r="E616" s="57" t="s">
        <v>65</v>
      </c>
      <c r="F616" s="86">
        <f t="shared" si="136"/>
        <v>3653.5621599999995</v>
      </c>
      <c r="G616" s="59">
        <f t="shared" si="131"/>
        <v>1967.3019399999998</v>
      </c>
      <c r="H616" s="60">
        <f t="shared" si="132"/>
        <v>1686.2602199999999</v>
      </c>
      <c r="I616" s="61">
        <v>369.31083000000001</v>
      </c>
      <c r="J616" s="60">
        <v>150.84527</v>
      </c>
      <c r="K616" s="69">
        <v>710.01009999999997</v>
      </c>
      <c r="L616" s="64">
        <v>290.00412</v>
      </c>
      <c r="M616" s="63">
        <v>38.203620000000001</v>
      </c>
      <c r="N616" s="64">
        <v>15.6043</v>
      </c>
      <c r="O616" s="69"/>
      <c r="P616" s="64"/>
      <c r="Q616" s="59"/>
      <c r="R616" s="60"/>
      <c r="S616" s="64">
        <v>1046.98</v>
      </c>
      <c r="T616" s="59"/>
      <c r="U616" s="60"/>
      <c r="V616" s="59">
        <v>849.77738999999997</v>
      </c>
      <c r="W616" s="60">
        <v>8.5836100000000002</v>
      </c>
      <c r="X616" s="59"/>
      <c r="Y616" s="60"/>
      <c r="Z616" s="69"/>
      <c r="AA616" s="66"/>
      <c r="AB616" s="63"/>
      <c r="AC616" s="64"/>
      <c r="AD616" s="69"/>
      <c r="AE616" s="64"/>
      <c r="AF616" s="69"/>
      <c r="AG616" s="64"/>
      <c r="AH616" s="59"/>
      <c r="AI616" s="60"/>
      <c r="AJ616" s="64"/>
      <c r="AK616" s="64"/>
      <c r="AL616" s="59"/>
      <c r="AM616" s="60"/>
      <c r="AN616" s="59"/>
      <c r="AO616" s="60"/>
      <c r="AP616" s="59"/>
      <c r="AQ616" s="60"/>
      <c r="AR616" s="69"/>
      <c r="AS616" s="64"/>
      <c r="AT616" s="60"/>
      <c r="AU616" s="64"/>
      <c r="AV616" s="64"/>
      <c r="AW616" s="64"/>
      <c r="AX616" s="64"/>
      <c r="AY616" s="64"/>
      <c r="AZ616" s="64"/>
      <c r="BA616" s="64"/>
      <c r="BB616" s="64"/>
      <c r="BC616" s="69"/>
      <c r="BD616" s="60"/>
      <c r="BE616" s="59"/>
      <c r="BF616" s="60"/>
      <c r="BG616" s="60"/>
      <c r="BH616" s="69"/>
      <c r="BI616" s="64"/>
      <c r="BJ616" s="64"/>
      <c r="BK616" s="64"/>
      <c r="BL616" s="69"/>
      <c r="BM616" s="64"/>
      <c r="BN616" s="64"/>
      <c r="BO616" s="64">
        <v>174.24292</v>
      </c>
      <c r="BP616" s="64"/>
      <c r="BQ616" s="64"/>
      <c r="BR616" s="64"/>
      <c r="BS616" s="69"/>
      <c r="BT616" s="64"/>
      <c r="BU616" s="70"/>
      <c r="BV616" s="66"/>
      <c r="BW616" s="64"/>
      <c r="BX616" s="66"/>
      <c r="BY616" s="66"/>
      <c r="BZ616" s="64"/>
      <c r="CA616" s="64"/>
      <c r="CB616" s="60"/>
      <c r="CC616" s="60"/>
      <c r="CD616" s="64"/>
      <c r="CE616" s="64"/>
      <c r="CF616" s="69"/>
      <c r="CG616" s="64"/>
    </row>
    <row r="617" spans="1:85" outlineLevel="1" x14ac:dyDescent="0.35">
      <c r="A617" s="92" t="s">
        <v>1000</v>
      </c>
      <c r="B617" s="54" t="s">
        <v>1035</v>
      </c>
      <c r="C617" s="55" t="s">
        <v>113</v>
      </c>
      <c r="D617" s="77" t="s">
        <v>1036</v>
      </c>
      <c r="E617" s="57" t="s">
        <v>65</v>
      </c>
      <c r="F617" s="86">
        <f t="shared" si="136"/>
        <v>16561.374530000001</v>
      </c>
      <c r="G617" s="59">
        <f t="shared" si="131"/>
        <v>2008.2475300000001</v>
      </c>
      <c r="H617" s="60">
        <f t="shared" si="132"/>
        <v>14553.127</v>
      </c>
      <c r="I617" s="61"/>
      <c r="J617" s="60"/>
      <c r="K617" s="69">
        <v>457.26828</v>
      </c>
      <c r="L617" s="64">
        <v>186.77154999999999</v>
      </c>
      <c r="M617" s="63"/>
      <c r="N617" s="64"/>
      <c r="O617" s="69"/>
      <c r="P617" s="64"/>
      <c r="Q617" s="59"/>
      <c r="R617" s="60"/>
      <c r="S617" s="64">
        <v>1691.82918</v>
      </c>
      <c r="T617" s="59">
        <v>400.19081</v>
      </c>
      <c r="U617" s="60">
        <v>4.0423900000000001</v>
      </c>
      <c r="V617" s="59"/>
      <c r="W617" s="60"/>
      <c r="X617" s="59"/>
      <c r="Y617" s="60"/>
      <c r="Z617" s="69"/>
      <c r="AA617" s="66"/>
      <c r="AB617" s="63"/>
      <c r="AC617" s="64"/>
      <c r="AD617" s="69"/>
      <c r="AE617" s="64"/>
      <c r="AF617" s="69"/>
      <c r="AG617" s="64"/>
      <c r="AH617" s="69">
        <v>1150.78844</v>
      </c>
      <c r="AI617" s="73">
        <v>470.04034999999999</v>
      </c>
      <c r="AJ617" s="64">
        <v>3545.6487099999999</v>
      </c>
      <c r="AK617" s="64"/>
      <c r="AL617" s="59"/>
      <c r="AM617" s="60"/>
      <c r="AN617" s="59"/>
      <c r="AO617" s="60"/>
      <c r="AP617" s="59"/>
      <c r="AQ617" s="60"/>
      <c r="AR617" s="69"/>
      <c r="AS617" s="64"/>
      <c r="AT617" s="60"/>
      <c r="AU617" s="64"/>
      <c r="AV617" s="64"/>
      <c r="AW617" s="64"/>
      <c r="AX617" s="64"/>
      <c r="AY617" s="64"/>
      <c r="AZ617" s="64"/>
      <c r="BA617" s="64"/>
      <c r="BB617" s="64"/>
      <c r="BC617" s="69"/>
      <c r="BD617" s="60"/>
      <c r="BE617" s="59"/>
      <c r="BF617" s="60"/>
      <c r="BG617" s="60"/>
      <c r="BH617" s="69"/>
      <c r="BI617" s="64"/>
      <c r="BJ617" s="64"/>
      <c r="BK617" s="60">
        <v>410.89523000000003</v>
      </c>
      <c r="BL617" s="69"/>
      <c r="BM617" s="64"/>
      <c r="BN617" s="60">
        <v>7947</v>
      </c>
      <c r="BO617" s="64">
        <v>296.89958999999999</v>
      </c>
      <c r="BP617" s="64"/>
      <c r="BQ617" s="64"/>
      <c r="BR617" s="64"/>
      <c r="BS617" s="69"/>
      <c r="BT617" s="64"/>
      <c r="BU617" s="70"/>
      <c r="BV617" s="66"/>
      <c r="BW617" s="64"/>
      <c r="BX617" s="66"/>
      <c r="BY617" s="66"/>
      <c r="BZ617" s="64"/>
      <c r="CA617" s="64"/>
      <c r="CB617" s="60"/>
      <c r="CC617" s="60"/>
      <c r="CD617" s="64"/>
      <c r="CE617" s="64"/>
      <c r="CF617" s="69"/>
      <c r="CG617" s="64"/>
    </row>
    <row r="618" spans="1:85" s="78" customFormat="1" ht="22.5" x14ac:dyDescent="0.3">
      <c r="A618" s="105" t="s">
        <v>1037</v>
      </c>
      <c r="B618" s="106"/>
      <c r="C618" s="97" t="s">
        <v>133</v>
      </c>
      <c r="D618" s="98"/>
      <c r="E618" s="98"/>
      <c r="F618" s="99">
        <f t="shared" ref="F618:AK618" si="137">SUBTOTAL(9,F593:F617)</f>
        <v>64442.551579999992</v>
      </c>
      <c r="G618" s="99">
        <f t="shared" si="137"/>
        <v>18212.939929999997</v>
      </c>
      <c r="H618" s="99">
        <f t="shared" si="137"/>
        <v>46229.611650000006</v>
      </c>
      <c r="I618" s="99">
        <f t="shared" si="137"/>
        <v>916.2183</v>
      </c>
      <c r="J618" s="99">
        <f t="shared" si="137"/>
        <v>374.23001999999997</v>
      </c>
      <c r="K618" s="99">
        <f t="shared" si="137"/>
        <v>3010.1886000000004</v>
      </c>
      <c r="L618" s="99">
        <f t="shared" si="137"/>
        <v>1229.5136600000001</v>
      </c>
      <c r="M618" s="99">
        <f t="shared" si="137"/>
        <v>38.203620000000001</v>
      </c>
      <c r="N618" s="99">
        <f t="shared" si="137"/>
        <v>15.6043</v>
      </c>
      <c r="O618" s="99">
        <f t="shared" si="137"/>
        <v>0</v>
      </c>
      <c r="P618" s="99">
        <f t="shared" si="137"/>
        <v>0</v>
      </c>
      <c r="Q618" s="99">
        <f t="shared" si="137"/>
        <v>0</v>
      </c>
      <c r="R618" s="99">
        <f t="shared" si="137"/>
        <v>0</v>
      </c>
      <c r="S618" s="99">
        <f t="shared" si="137"/>
        <v>6534.0713999999998</v>
      </c>
      <c r="T618" s="99">
        <f t="shared" si="137"/>
        <v>6321.9164900000005</v>
      </c>
      <c r="U618" s="99">
        <f t="shared" si="137"/>
        <v>63.858710000000002</v>
      </c>
      <c r="V618" s="99">
        <f t="shared" si="137"/>
        <v>849.77738999999997</v>
      </c>
      <c r="W618" s="99">
        <f t="shared" si="137"/>
        <v>8.5836100000000002</v>
      </c>
      <c r="X618" s="99">
        <f t="shared" si="137"/>
        <v>562.06134999999995</v>
      </c>
      <c r="Y618" s="99">
        <f t="shared" si="137"/>
        <v>29.582180000000001</v>
      </c>
      <c r="Z618" s="99">
        <f t="shared" si="137"/>
        <v>0</v>
      </c>
      <c r="AA618" s="99">
        <f t="shared" si="137"/>
        <v>0</v>
      </c>
      <c r="AB618" s="99">
        <f t="shared" si="137"/>
        <v>0</v>
      </c>
      <c r="AC618" s="99">
        <f t="shared" si="137"/>
        <v>0</v>
      </c>
      <c r="AD618" s="99">
        <f t="shared" si="137"/>
        <v>0</v>
      </c>
      <c r="AE618" s="99">
        <f t="shared" si="137"/>
        <v>0</v>
      </c>
      <c r="AF618" s="99">
        <f t="shared" si="137"/>
        <v>0</v>
      </c>
      <c r="AG618" s="99">
        <f t="shared" si="137"/>
        <v>0</v>
      </c>
      <c r="AH618" s="99">
        <f t="shared" si="137"/>
        <v>1307.6166800000001</v>
      </c>
      <c r="AI618" s="99">
        <f t="shared" si="137"/>
        <v>534.09694999999999</v>
      </c>
      <c r="AJ618" s="99">
        <f t="shared" si="137"/>
        <v>5324.2083700000003</v>
      </c>
      <c r="AK618" s="99">
        <f t="shared" si="137"/>
        <v>0</v>
      </c>
      <c r="AL618" s="99">
        <f t="shared" ref="AL618:BQ618" si="138">SUBTOTAL(9,AL593:AL617)</f>
        <v>0</v>
      </c>
      <c r="AM618" s="99">
        <f t="shared" si="138"/>
        <v>0</v>
      </c>
      <c r="AN618" s="99">
        <f t="shared" si="138"/>
        <v>0</v>
      </c>
      <c r="AO618" s="99">
        <f t="shared" si="138"/>
        <v>0</v>
      </c>
      <c r="AP618" s="99">
        <f t="shared" si="138"/>
        <v>4551.76296</v>
      </c>
      <c r="AQ618" s="99">
        <f t="shared" si="138"/>
        <v>2448.23704</v>
      </c>
      <c r="AR618" s="99">
        <f t="shared" si="138"/>
        <v>655.19453999999996</v>
      </c>
      <c r="AS618" s="99">
        <f t="shared" si="138"/>
        <v>154.80546000000001</v>
      </c>
      <c r="AT618" s="99">
        <f t="shared" si="138"/>
        <v>0</v>
      </c>
      <c r="AU618" s="99">
        <f t="shared" si="138"/>
        <v>0</v>
      </c>
      <c r="AV618" s="99">
        <f t="shared" si="138"/>
        <v>650</v>
      </c>
      <c r="AW618" s="99">
        <f t="shared" si="138"/>
        <v>1194.252</v>
      </c>
      <c r="AX618" s="99">
        <f t="shared" si="138"/>
        <v>0</v>
      </c>
      <c r="AY618" s="99">
        <f t="shared" si="138"/>
        <v>0</v>
      </c>
      <c r="AZ618" s="99">
        <f t="shared" si="138"/>
        <v>0</v>
      </c>
      <c r="BA618" s="99">
        <f t="shared" si="138"/>
        <v>0</v>
      </c>
      <c r="BB618" s="99">
        <f t="shared" si="138"/>
        <v>0</v>
      </c>
      <c r="BC618" s="99">
        <f t="shared" si="138"/>
        <v>0</v>
      </c>
      <c r="BD618" s="99">
        <f t="shared" si="138"/>
        <v>0</v>
      </c>
      <c r="BE618" s="99">
        <f t="shared" si="138"/>
        <v>0</v>
      </c>
      <c r="BF618" s="99">
        <f t="shared" si="138"/>
        <v>0</v>
      </c>
      <c r="BG618" s="99">
        <f t="shared" si="138"/>
        <v>0</v>
      </c>
      <c r="BH618" s="99">
        <f t="shared" si="138"/>
        <v>0</v>
      </c>
      <c r="BI618" s="99">
        <f t="shared" si="138"/>
        <v>0</v>
      </c>
      <c r="BJ618" s="99">
        <f t="shared" si="138"/>
        <v>0</v>
      </c>
      <c r="BK618" s="99">
        <f t="shared" si="138"/>
        <v>460.61760000000004</v>
      </c>
      <c r="BL618" s="99">
        <f>SUBTOTAL(9,BL593:BL617)</f>
        <v>0</v>
      </c>
      <c r="BM618" s="99">
        <f>SUBTOTAL(9,BM593:BM617)</f>
        <v>0</v>
      </c>
      <c r="BN618" s="99">
        <f t="shared" si="138"/>
        <v>7947</v>
      </c>
      <c r="BO618" s="99">
        <f t="shared" si="138"/>
        <v>1589.8675099999998</v>
      </c>
      <c r="BP618" s="99">
        <f t="shared" si="138"/>
        <v>4239</v>
      </c>
      <c r="BQ618" s="99">
        <f t="shared" si="138"/>
        <v>13125.915440000001</v>
      </c>
      <c r="BR618" s="99">
        <f t="shared" ref="BR618:CG618" si="139">SUBTOTAL(9,BR593:BR617)</f>
        <v>0</v>
      </c>
      <c r="BS618" s="99">
        <f t="shared" si="139"/>
        <v>0</v>
      </c>
      <c r="BT618" s="99">
        <f t="shared" si="139"/>
        <v>0</v>
      </c>
      <c r="BU618" s="99">
        <f t="shared" si="139"/>
        <v>0</v>
      </c>
      <c r="BV618" s="99">
        <f t="shared" si="139"/>
        <v>0</v>
      </c>
      <c r="BW618" s="99">
        <f t="shared" si="139"/>
        <v>0</v>
      </c>
      <c r="BX618" s="99">
        <f t="shared" si="139"/>
        <v>0</v>
      </c>
      <c r="BY618" s="99">
        <f t="shared" si="139"/>
        <v>0</v>
      </c>
      <c r="BZ618" s="99">
        <f t="shared" si="139"/>
        <v>0</v>
      </c>
      <c r="CA618" s="99">
        <f t="shared" si="139"/>
        <v>0</v>
      </c>
      <c r="CB618" s="99">
        <f t="shared" si="139"/>
        <v>0</v>
      </c>
      <c r="CC618" s="99">
        <f t="shared" si="139"/>
        <v>0</v>
      </c>
      <c r="CD618" s="99">
        <f t="shared" si="139"/>
        <v>306.16739999999999</v>
      </c>
      <c r="CE618" s="99">
        <f t="shared" si="139"/>
        <v>0</v>
      </c>
      <c r="CF618" s="99">
        <f t="shared" si="139"/>
        <v>0</v>
      </c>
      <c r="CG618" s="99">
        <f t="shared" si="139"/>
        <v>0</v>
      </c>
    </row>
    <row r="619" spans="1:85" ht="46.5" outlineLevel="1" x14ac:dyDescent="0.35">
      <c r="A619" s="92" t="s">
        <v>1038</v>
      </c>
      <c r="B619" s="110" t="s">
        <v>1039</v>
      </c>
      <c r="C619" s="55" t="s">
        <v>71</v>
      </c>
      <c r="D619" s="55" t="s">
        <v>1040</v>
      </c>
      <c r="E619" s="57" t="s">
        <v>65</v>
      </c>
      <c r="F619" s="86">
        <f t="shared" ref="F619:F645" si="140">G619+H619</f>
        <v>118.2782</v>
      </c>
      <c r="G619" s="59">
        <f t="shared" si="131"/>
        <v>0</v>
      </c>
      <c r="H619" s="60">
        <f t="shared" si="132"/>
        <v>118.2782</v>
      </c>
      <c r="I619" s="61"/>
      <c r="J619" s="60"/>
      <c r="K619" s="69"/>
      <c r="L619" s="64"/>
      <c r="M619" s="63"/>
      <c r="N619" s="64"/>
      <c r="O619" s="69"/>
      <c r="P619" s="64"/>
      <c r="Q619" s="59"/>
      <c r="R619" s="60"/>
      <c r="S619" s="64"/>
      <c r="T619" s="59"/>
      <c r="U619" s="60"/>
      <c r="V619" s="59"/>
      <c r="W619" s="60"/>
      <c r="X619" s="59"/>
      <c r="Y619" s="60"/>
      <c r="Z619" s="69"/>
      <c r="AA619" s="66"/>
      <c r="AB619" s="63"/>
      <c r="AC619" s="64"/>
      <c r="AD619" s="69"/>
      <c r="AE619" s="64"/>
      <c r="AF619" s="69"/>
      <c r="AG619" s="64"/>
      <c r="AH619" s="59"/>
      <c r="AI619" s="60"/>
      <c r="AJ619" s="64"/>
      <c r="AK619" s="64"/>
      <c r="AL619" s="59"/>
      <c r="AM619" s="60"/>
      <c r="AN619" s="59"/>
      <c r="AO619" s="60"/>
      <c r="AP619" s="59"/>
      <c r="AQ619" s="60"/>
      <c r="AR619" s="69"/>
      <c r="AS619" s="64"/>
      <c r="AT619" s="60"/>
      <c r="AU619" s="64"/>
      <c r="AV619" s="64"/>
      <c r="AW619" s="64"/>
      <c r="AX619" s="64"/>
      <c r="AY619" s="64"/>
      <c r="AZ619" s="64"/>
      <c r="BA619" s="64"/>
      <c r="BB619" s="64"/>
      <c r="BC619" s="69"/>
      <c r="BD619" s="60"/>
      <c r="BE619" s="59"/>
      <c r="BF619" s="60"/>
      <c r="BG619" s="60"/>
      <c r="BH619" s="69"/>
      <c r="BI619" s="64"/>
      <c r="BJ619" s="64"/>
      <c r="BK619" s="64"/>
      <c r="BL619" s="69"/>
      <c r="BM619" s="64"/>
      <c r="BN619" s="64"/>
      <c r="BO619" s="64"/>
      <c r="BP619" s="64"/>
      <c r="BQ619" s="64"/>
      <c r="BR619" s="64"/>
      <c r="BS619" s="69"/>
      <c r="BT619" s="64"/>
      <c r="BU619" s="70"/>
      <c r="BV619" s="66"/>
      <c r="BW619" s="64"/>
      <c r="BX619" s="66"/>
      <c r="BY619" s="66"/>
      <c r="BZ619" s="64"/>
      <c r="CA619" s="64"/>
      <c r="CB619" s="60"/>
      <c r="CC619" s="60"/>
      <c r="CD619" s="64">
        <v>118.2782</v>
      </c>
      <c r="CE619" s="64"/>
      <c r="CF619" s="69"/>
      <c r="CG619" s="64"/>
    </row>
    <row r="620" spans="1:85" ht="69.75" outlineLevel="1" x14ac:dyDescent="0.35">
      <c r="A620" s="54" t="s">
        <v>1038</v>
      </c>
      <c r="B620" s="71" t="s">
        <v>1041</v>
      </c>
      <c r="C620" s="55" t="s">
        <v>71</v>
      </c>
      <c r="D620" s="77" t="s">
        <v>1042</v>
      </c>
      <c r="E620" s="57" t="s">
        <v>65</v>
      </c>
      <c r="F620" s="86">
        <f t="shared" si="140"/>
        <v>5301.1202800000001</v>
      </c>
      <c r="G620" s="59">
        <f t="shared" si="131"/>
        <v>356.97598999999997</v>
      </c>
      <c r="H620" s="60">
        <f t="shared" si="132"/>
        <v>4944.1442900000002</v>
      </c>
      <c r="I620" s="61">
        <v>50.388979999999997</v>
      </c>
      <c r="J620" s="60">
        <v>20.581420000000001</v>
      </c>
      <c r="K620" s="69">
        <v>299.26776999999998</v>
      </c>
      <c r="L620" s="64">
        <v>122.23613</v>
      </c>
      <c r="M620" s="63"/>
      <c r="N620" s="64"/>
      <c r="O620" s="69">
        <v>7.3192399999999997</v>
      </c>
      <c r="P620" s="64">
        <v>13.99358</v>
      </c>
      <c r="Q620" s="59"/>
      <c r="R620" s="60"/>
      <c r="S620" s="64">
        <v>553.18625999999995</v>
      </c>
      <c r="T620" s="59"/>
      <c r="U620" s="60"/>
      <c r="V620" s="59"/>
      <c r="W620" s="60"/>
      <c r="X620" s="59"/>
      <c r="Y620" s="60"/>
      <c r="Z620" s="69"/>
      <c r="AA620" s="66"/>
      <c r="AB620" s="63"/>
      <c r="AC620" s="64"/>
      <c r="AD620" s="69"/>
      <c r="AE620" s="64"/>
      <c r="AF620" s="69"/>
      <c r="AG620" s="64"/>
      <c r="AH620" s="59"/>
      <c r="AI620" s="60"/>
      <c r="AJ620" s="64"/>
      <c r="AK620" s="64"/>
      <c r="AL620" s="59"/>
      <c r="AM620" s="60"/>
      <c r="AN620" s="59"/>
      <c r="AO620" s="60"/>
      <c r="AP620" s="59"/>
      <c r="AQ620" s="60"/>
      <c r="AR620" s="69"/>
      <c r="AS620" s="64"/>
      <c r="AT620" s="60"/>
      <c r="AU620" s="64"/>
      <c r="AV620" s="64"/>
      <c r="AW620" s="64"/>
      <c r="AX620" s="64"/>
      <c r="AY620" s="64"/>
      <c r="AZ620" s="64"/>
      <c r="BA620" s="64"/>
      <c r="BB620" s="64"/>
      <c r="BC620" s="69"/>
      <c r="BD620" s="60"/>
      <c r="BE620" s="59"/>
      <c r="BF620" s="60"/>
      <c r="BG620" s="60"/>
      <c r="BH620" s="69"/>
      <c r="BI620" s="64"/>
      <c r="BJ620" s="64"/>
      <c r="BK620" s="64"/>
      <c r="BL620" s="69"/>
      <c r="BM620" s="64"/>
      <c r="BN620" s="64"/>
      <c r="BO620" s="64"/>
      <c r="BP620" s="64"/>
      <c r="BQ620" s="60">
        <v>4234.1468999999997</v>
      </c>
      <c r="BR620" s="64"/>
      <c r="BS620" s="69"/>
      <c r="BT620" s="64"/>
      <c r="BU620" s="70"/>
      <c r="BV620" s="66"/>
      <c r="BW620" s="64"/>
      <c r="BX620" s="66"/>
      <c r="BY620" s="66"/>
      <c r="BZ620" s="64"/>
      <c r="CA620" s="64"/>
      <c r="CB620" s="60"/>
      <c r="CC620" s="60"/>
      <c r="CD620" s="64"/>
      <c r="CE620" s="64"/>
      <c r="CF620" s="69"/>
      <c r="CG620" s="64"/>
    </row>
    <row r="621" spans="1:85" ht="46.5" outlineLevel="1" x14ac:dyDescent="0.35">
      <c r="A621" s="92" t="s">
        <v>1038</v>
      </c>
      <c r="B621" s="54" t="s">
        <v>1043</v>
      </c>
      <c r="C621" s="55" t="s">
        <v>71</v>
      </c>
      <c r="D621" s="77" t="s">
        <v>1044</v>
      </c>
      <c r="E621" s="57" t="s">
        <v>65</v>
      </c>
      <c r="F621" s="86">
        <f t="shared" si="140"/>
        <v>5868.2477199999994</v>
      </c>
      <c r="G621" s="59">
        <f t="shared" si="131"/>
        <v>4645.7424799999999</v>
      </c>
      <c r="H621" s="60">
        <f t="shared" si="132"/>
        <v>1222.50524</v>
      </c>
      <c r="I621" s="61">
        <v>178.90756999999999</v>
      </c>
      <c r="J621" s="60">
        <v>73.074929999999995</v>
      </c>
      <c r="K621" s="69">
        <v>471.42718000000002</v>
      </c>
      <c r="L621" s="64">
        <v>192.55476999999999</v>
      </c>
      <c r="M621" s="63"/>
      <c r="N621" s="64"/>
      <c r="O621" s="69"/>
      <c r="P621" s="64"/>
      <c r="Q621" s="59"/>
      <c r="R621" s="60"/>
      <c r="S621" s="64">
        <v>743.35580000000004</v>
      </c>
      <c r="T621" s="59">
        <v>3995.4077299999999</v>
      </c>
      <c r="U621" s="60">
        <v>40.358269999999997</v>
      </c>
      <c r="V621" s="59"/>
      <c r="W621" s="60"/>
      <c r="X621" s="59"/>
      <c r="Y621" s="60"/>
      <c r="Z621" s="69"/>
      <c r="AA621" s="66"/>
      <c r="AB621" s="63"/>
      <c r="AC621" s="64"/>
      <c r="AD621" s="69"/>
      <c r="AE621" s="64"/>
      <c r="AF621" s="69"/>
      <c r="AG621" s="64"/>
      <c r="AH621" s="59"/>
      <c r="AI621" s="60"/>
      <c r="AJ621" s="64"/>
      <c r="AK621" s="64"/>
      <c r="AL621" s="59"/>
      <c r="AM621" s="60"/>
      <c r="AN621" s="59"/>
      <c r="AO621" s="60"/>
      <c r="AP621" s="59"/>
      <c r="AQ621" s="60"/>
      <c r="AR621" s="69"/>
      <c r="AS621" s="64"/>
      <c r="AT621" s="60"/>
      <c r="AU621" s="64"/>
      <c r="AV621" s="64"/>
      <c r="AW621" s="64"/>
      <c r="AX621" s="64"/>
      <c r="AY621" s="64"/>
      <c r="AZ621" s="64"/>
      <c r="BA621" s="64"/>
      <c r="BB621" s="64"/>
      <c r="BC621" s="69"/>
      <c r="BD621" s="60"/>
      <c r="BE621" s="59"/>
      <c r="BF621" s="60"/>
      <c r="BG621" s="60"/>
      <c r="BH621" s="69"/>
      <c r="BI621" s="64"/>
      <c r="BJ621" s="64"/>
      <c r="BK621" s="64"/>
      <c r="BL621" s="69"/>
      <c r="BM621" s="64"/>
      <c r="BN621" s="64"/>
      <c r="BO621" s="64">
        <v>173.16147000000001</v>
      </c>
      <c r="BP621" s="64"/>
      <c r="BQ621" s="64"/>
      <c r="BR621" s="64"/>
      <c r="BS621" s="69"/>
      <c r="BT621" s="64"/>
      <c r="BU621" s="70"/>
      <c r="BV621" s="66"/>
      <c r="BW621" s="64"/>
      <c r="BX621" s="66"/>
      <c r="BY621" s="66"/>
      <c r="BZ621" s="64"/>
      <c r="CA621" s="64"/>
      <c r="CB621" s="60"/>
      <c r="CC621" s="60"/>
      <c r="CD621" s="64"/>
      <c r="CE621" s="64"/>
      <c r="CF621" s="69"/>
      <c r="CG621" s="64"/>
    </row>
    <row r="622" spans="1:85" ht="46.5" outlineLevel="1" x14ac:dyDescent="0.35">
      <c r="A622" s="92" t="s">
        <v>1038</v>
      </c>
      <c r="B622" s="54" t="s">
        <v>1045</v>
      </c>
      <c r="C622" s="55" t="s">
        <v>71</v>
      </c>
      <c r="D622" s="77">
        <v>243500017707</v>
      </c>
      <c r="E622" s="57" t="s">
        <v>65</v>
      </c>
      <c r="F622" s="86">
        <f t="shared" si="140"/>
        <v>1146.1608000000001</v>
      </c>
      <c r="G622" s="59">
        <f t="shared" si="131"/>
        <v>954.02237000000002</v>
      </c>
      <c r="H622" s="60">
        <f t="shared" si="132"/>
        <v>192.13843</v>
      </c>
      <c r="I622" s="61">
        <v>212.75349</v>
      </c>
      <c r="J622" s="60">
        <v>86.89931</v>
      </c>
      <c r="K622" s="69">
        <v>48.268990000000002</v>
      </c>
      <c r="L622" s="64">
        <v>19.715509999999998</v>
      </c>
      <c r="M622" s="63"/>
      <c r="N622" s="64"/>
      <c r="O622" s="69"/>
      <c r="P622" s="64"/>
      <c r="Q622" s="59"/>
      <c r="R622" s="60"/>
      <c r="S622" s="64">
        <v>78.523499999999999</v>
      </c>
      <c r="T622" s="59">
        <v>692.99989000000005</v>
      </c>
      <c r="U622" s="60">
        <v>7.0001100000000003</v>
      </c>
      <c r="V622" s="59"/>
      <c r="W622" s="60"/>
      <c r="X622" s="59"/>
      <c r="Y622" s="60"/>
      <c r="Z622" s="69"/>
      <c r="AA622" s="66"/>
      <c r="AB622" s="63"/>
      <c r="AC622" s="64"/>
      <c r="AD622" s="69"/>
      <c r="AE622" s="64"/>
      <c r="AF622" s="69"/>
      <c r="AG622" s="64"/>
      <c r="AH622" s="59"/>
      <c r="AI622" s="60"/>
      <c r="AJ622" s="64"/>
      <c r="AK622" s="64"/>
      <c r="AL622" s="59"/>
      <c r="AM622" s="60"/>
      <c r="AN622" s="59"/>
      <c r="AO622" s="60"/>
      <c r="AP622" s="59"/>
      <c r="AQ622" s="60"/>
      <c r="AR622" s="69"/>
      <c r="AS622" s="64"/>
      <c r="AT622" s="60"/>
      <c r="AU622" s="64"/>
      <c r="AV622" s="64"/>
      <c r="AW622" s="64"/>
      <c r="AX622" s="64"/>
      <c r="AY622" s="64"/>
      <c r="AZ622" s="64"/>
      <c r="BA622" s="64"/>
      <c r="BB622" s="64"/>
      <c r="BC622" s="69"/>
      <c r="BD622" s="60"/>
      <c r="BE622" s="59"/>
      <c r="BF622" s="60"/>
      <c r="BG622" s="60"/>
      <c r="BH622" s="69"/>
      <c r="BI622" s="64"/>
      <c r="BJ622" s="64"/>
      <c r="BK622" s="64"/>
      <c r="BL622" s="69"/>
      <c r="BM622" s="64"/>
      <c r="BN622" s="64"/>
      <c r="BO622" s="64"/>
      <c r="BP622" s="64"/>
      <c r="BQ622" s="64"/>
      <c r="BR622" s="64"/>
      <c r="BS622" s="69"/>
      <c r="BT622" s="64"/>
      <c r="BU622" s="70"/>
      <c r="BV622" s="66"/>
      <c r="BW622" s="64"/>
      <c r="BX622" s="66"/>
      <c r="BY622" s="66"/>
      <c r="BZ622" s="64"/>
      <c r="CA622" s="64"/>
      <c r="CB622" s="60"/>
      <c r="CC622" s="60"/>
      <c r="CD622" s="64"/>
      <c r="CE622" s="64"/>
      <c r="CF622" s="69"/>
      <c r="CG622" s="64"/>
    </row>
    <row r="623" spans="1:85" ht="46.5" outlineLevel="1" x14ac:dyDescent="0.35">
      <c r="A623" s="92" t="s">
        <v>1038</v>
      </c>
      <c r="B623" s="54" t="s">
        <v>1046</v>
      </c>
      <c r="C623" s="55" t="s">
        <v>71</v>
      </c>
      <c r="D623" s="77">
        <v>243501628970</v>
      </c>
      <c r="E623" s="57" t="s">
        <v>65</v>
      </c>
      <c r="F623" s="86">
        <f t="shared" si="140"/>
        <v>1110.6455000000001</v>
      </c>
      <c r="G623" s="59">
        <f t="shared" si="131"/>
        <v>758.82069000000001</v>
      </c>
      <c r="H623" s="60">
        <f t="shared" si="132"/>
        <v>351.82481000000001</v>
      </c>
      <c r="I623" s="61">
        <v>127.79112000000001</v>
      </c>
      <c r="J623" s="60">
        <v>52.196379999999998</v>
      </c>
      <c r="K623" s="69">
        <v>144.80698000000001</v>
      </c>
      <c r="L623" s="64">
        <v>59.146520000000002</v>
      </c>
      <c r="M623" s="63"/>
      <c r="N623" s="64"/>
      <c r="O623" s="69"/>
      <c r="P623" s="64"/>
      <c r="Q623" s="59"/>
      <c r="R623" s="60"/>
      <c r="S623" s="64">
        <v>235.57050000000001</v>
      </c>
      <c r="T623" s="59">
        <v>486.22259000000003</v>
      </c>
      <c r="U623" s="60">
        <v>4.9114100000000001</v>
      </c>
      <c r="V623" s="59"/>
      <c r="W623" s="60"/>
      <c r="X623" s="59"/>
      <c r="Y623" s="60"/>
      <c r="Z623" s="69"/>
      <c r="AA623" s="66"/>
      <c r="AB623" s="63"/>
      <c r="AC623" s="64"/>
      <c r="AD623" s="69"/>
      <c r="AE623" s="64"/>
      <c r="AF623" s="69"/>
      <c r="AG623" s="64"/>
      <c r="AH623" s="59"/>
      <c r="AI623" s="60"/>
      <c r="AJ623" s="64"/>
      <c r="AK623" s="64"/>
      <c r="AL623" s="59"/>
      <c r="AM623" s="60"/>
      <c r="AN623" s="59"/>
      <c r="AO623" s="60"/>
      <c r="AP623" s="59"/>
      <c r="AQ623" s="60"/>
      <c r="AR623" s="69"/>
      <c r="AS623" s="64"/>
      <c r="AT623" s="60"/>
      <c r="AU623" s="64"/>
      <c r="AV623" s="64"/>
      <c r="AW623" s="64"/>
      <c r="AX623" s="64"/>
      <c r="AY623" s="64"/>
      <c r="AZ623" s="64"/>
      <c r="BA623" s="64"/>
      <c r="BB623" s="64"/>
      <c r="BC623" s="69"/>
      <c r="BD623" s="60"/>
      <c r="BE623" s="59"/>
      <c r="BF623" s="60"/>
      <c r="BG623" s="60"/>
      <c r="BH623" s="69"/>
      <c r="BI623" s="64"/>
      <c r="BJ623" s="64"/>
      <c r="BK623" s="64"/>
      <c r="BL623" s="69"/>
      <c r="BM623" s="64"/>
      <c r="BN623" s="64"/>
      <c r="BO623" s="64"/>
      <c r="BP623" s="64"/>
      <c r="BQ623" s="64"/>
      <c r="BR623" s="64"/>
      <c r="BS623" s="69"/>
      <c r="BT623" s="64"/>
      <c r="BU623" s="70"/>
      <c r="BV623" s="66"/>
      <c r="BW623" s="64"/>
      <c r="BX623" s="66"/>
      <c r="BY623" s="66"/>
      <c r="BZ623" s="64"/>
      <c r="CA623" s="64"/>
      <c r="CB623" s="60"/>
      <c r="CC623" s="60"/>
      <c r="CD623" s="64"/>
      <c r="CE623" s="64"/>
      <c r="CF623" s="69"/>
      <c r="CG623" s="64"/>
    </row>
    <row r="624" spans="1:85" ht="46.5" outlineLevel="1" x14ac:dyDescent="0.35">
      <c r="A624" s="84" t="s">
        <v>1038</v>
      </c>
      <c r="B624" s="54" t="s">
        <v>1047</v>
      </c>
      <c r="C624" s="55" t="s">
        <v>71</v>
      </c>
      <c r="D624" s="77">
        <v>246308685334</v>
      </c>
      <c r="E624" s="57" t="s">
        <v>65</v>
      </c>
      <c r="F624" s="86">
        <f t="shared" si="140"/>
        <v>5150</v>
      </c>
      <c r="G624" s="59">
        <f t="shared" si="131"/>
        <v>3656.5</v>
      </c>
      <c r="H624" s="60">
        <f t="shared" si="132"/>
        <v>1493.5</v>
      </c>
      <c r="I624" s="61"/>
      <c r="J624" s="60"/>
      <c r="K624" s="69"/>
      <c r="L624" s="64"/>
      <c r="M624" s="63"/>
      <c r="N624" s="64"/>
      <c r="O624" s="69"/>
      <c r="P624" s="64"/>
      <c r="Q624" s="59"/>
      <c r="R624" s="60"/>
      <c r="S624" s="64"/>
      <c r="T624" s="59"/>
      <c r="U624" s="60"/>
      <c r="V624" s="59"/>
      <c r="W624" s="60"/>
      <c r="X624" s="59"/>
      <c r="Y624" s="60"/>
      <c r="Z624" s="69"/>
      <c r="AA624" s="66"/>
      <c r="AB624" s="63"/>
      <c r="AC624" s="64"/>
      <c r="AD624" s="69"/>
      <c r="AE624" s="64"/>
      <c r="AF624" s="69"/>
      <c r="AG624" s="64"/>
      <c r="AH624" s="59"/>
      <c r="AI624" s="60"/>
      <c r="AJ624" s="64"/>
      <c r="AK624" s="64"/>
      <c r="AL624" s="59">
        <v>3656.5</v>
      </c>
      <c r="AM624" s="60">
        <v>1493.5</v>
      </c>
      <c r="AN624" s="59"/>
      <c r="AO624" s="60"/>
      <c r="AP624" s="59"/>
      <c r="AQ624" s="60"/>
      <c r="AR624" s="69"/>
      <c r="AS624" s="64"/>
      <c r="AT624" s="60"/>
      <c r="AU624" s="64"/>
      <c r="AV624" s="64"/>
      <c r="AW624" s="64"/>
      <c r="AX624" s="64"/>
      <c r="AY624" s="64"/>
      <c r="AZ624" s="64"/>
      <c r="BA624" s="64"/>
      <c r="BB624" s="64"/>
      <c r="BC624" s="69"/>
      <c r="BD624" s="60"/>
      <c r="BE624" s="59"/>
      <c r="BF624" s="60"/>
      <c r="BG624" s="60"/>
      <c r="BH624" s="69"/>
      <c r="BI624" s="64"/>
      <c r="BJ624" s="64"/>
      <c r="BK624" s="64"/>
      <c r="BL624" s="69"/>
      <c r="BM624" s="64"/>
      <c r="BN624" s="64"/>
      <c r="BO624" s="64"/>
      <c r="BP624" s="64"/>
      <c r="BQ624" s="64"/>
      <c r="BR624" s="64"/>
      <c r="BS624" s="69"/>
      <c r="BT624" s="64"/>
      <c r="BU624" s="70"/>
      <c r="BV624" s="66"/>
      <c r="BW624" s="64"/>
      <c r="BX624" s="66"/>
      <c r="BY624" s="66"/>
      <c r="BZ624" s="64"/>
      <c r="CA624" s="64"/>
      <c r="CB624" s="60"/>
      <c r="CC624" s="60"/>
      <c r="CD624" s="64"/>
      <c r="CE624" s="64"/>
      <c r="CF624" s="69"/>
      <c r="CG624" s="64"/>
    </row>
    <row r="625" spans="1:85" ht="69.75" outlineLevel="1" x14ac:dyDescent="0.35">
      <c r="A625" s="84" t="s">
        <v>1038</v>
      </c>
      <c r="B625" s="156" t="s">
        <v>1048</v>
      </c>
      <c r="C625" s="55" t="s">
        <v>71</v>
      </c>
      <c r="D625" s="77">
        <v>243501191546</v>
      </c>
      <c r="E625" s="57" t="s">
        <v>65</v>
      </c>
      <c r="F625" s="86">
        <f t="shared" si="140"/>
        <v>44032.735679999998</v>
      </c>
      <c r="G625" s="59">
        <f t="shared" si="131"/>
        <v>29255.973839999999</v>
      </c>
      <c r="H625" s="60">
        <f t="shared" si="132"/>
        <v>14776.761839999999</v>
      </c>
      <c r="I625" s="61">
        <v>704.04522999999995</v>
      </c>
      <c r="J625" s="60">
        <v>287.56777</v>
      </c>
      <c r="K625" s="69">
        <v>332.76423</v>
      </c>
      <c r="L625" s="64">
        <v>135.91779</v>
      </c>
      <c r="M625" s="63">
        <v>137.30067</v>
      </c>
      <c r="N625" s="64">
        <v>56.080559999999998</v>
      </c>
      <c r="O625" s="69"/>
      <c r="P625" s="64"/>
      <c r="Q625" s="59"/>
      <c r="R625" s="60"/>
      <c r="S625" s="64">
        <v>430.30878000000001</v>
      </c>
      <c r="T625" s="59">
        <v>4850.9992599999996</v>
      </c>
      <c r="U625" s="60">
        <v>49.00074</v>
      </c>
      <c r="V625" s="59"/>
      <c r="W625" s="60"/>
      <c r="X625" s="59">
        <v>1930.86445</v>
      </c>
      <c r="Y625" s="60">
        <v>101.62445</v>
      </c>
      <c r="Z625" s="69"/>
      <c r="AA625" s="66"/>
      <c r="AB625" s="63"/>
      <c r="AC625" s="64"/>
      <c r="AD625" s="69"/>
      <c r="AE625" s="64"/>
      <c r="AF625" s="69"/>
      <c r="AG625" s="64"/>
      <c r="AH625" s="59"/>
      <c r="AI625" s="60"/>
      <c r="AJ625" s="64"/>
      <c r="AK625" s="64"/>
      <c r="AL625" s="59">
        <v>21300</v>
      </c>
      <c r="AM625" s="60">
        <v>8700</v>
      </c>
      <c r="AN625" s="59"/>
      <c r="AO625" s="60"/>
      <c r="AP625" s="59"/>
      <c r="AQ625" s="60"/>
      <c r="AR625" s="69"/>
      <c r="AS625" s="64"/>
      <c r="AT625" s="60"/>
      <c r="AU625" s="64"/>
      <c r="AV625" s="64"/>
      <c r="AW625" s="64"/>
      <c r="AX625" s="64"/>
      <c r="AY625" s="64"/>
      <c r="AZ625" s="64"/>
      <c r="BA625" s="64"/>
      <c r="BB625" s="64"/>
      <c r="BC625" s="69"/>
      <c r="BD625" s="60"/>
      <c r="BE625" s="59"/>
      <c r="BF625" s="60"/>
      <c r="BG625" s="60"/>
      <c r="BH625" s="69"/>
      <c r="BI625" s="64"/>
      <c r="BJ625" s="64"/>
      <c r="BK625" s="64"/>
      <c r="BL625" s="69"/>
      <c r="BM625" s="64"/>
      <c r="BN625" s="64"/>
      <c r="BO625" s="64"/>
      <c r="BP625" s="64"/>
      <c r="BQ625" s="60">
        <v>5016.2617499999997</v>
      </c>
      <c r="BR625" s="64"/>
      <c r="BS625" s="69"/>
      <c r="BT625" s="64"/>
      <c r="BU625" s="70"/>
      <c r="BV625" s="66"/>
      <c r="BW625" s="64"/>
      <c r="BX625" s="66"/>
      <c r="BY625" s="66"/>
      <c r="BZ625" s="64"/>
      <c r="CA625" s="64"/>
      <c r="CB625" s="60"/>
      <c r="CC625" s="60"/>
      <c r="CD625" s="64"/>
      <c r="CE625" s="64"/>
      <c r="CF625" s="69"/>
      <c r="CG625" s="64"/>
    </row>
    <row r="626" spans="1:85" ht="46.5" outlineLevel="1" x14ac:dyDescent="0.35">
      <c r="A626" s="53" t="s">
        <v>1049</v>
      </c>
      <c r="B626" s="88" t="s">
        <v>1050</v>
      </c>
      <c r="C626" s="55" t="s">
        <v>71</v>
      </c>
      <c r="D626" s="77">
        <v>270605815175</v>
      </c>
      <c r="E626" s="57" t="s">
        <v>65</v>
      </c>
      <c r="F626" s="86">
        <f t="shared" si="140"/>
        <v>3500.1010700000006</v>
      </c>
      <c r="G626" s="59">
        <f t="shared" si="131"/>
        <v>711.16318999999999</v>
      </c>
      <c r="H626" s="60">
        <f t="shared" si="132"/>
        <v>2788.9378800000004</v>
      </c>
      <c r="I626" s="61"/>
      <c r="J626" s="60"/>
      <c r="K626" s="69">
        <v>711.16318999999999</v>
      </c>
      <c r="L626" s="64">
        <v>290.47510999999997</v>
      </c>
      <c r="M626" s="63"/>
      <c r="N626" s="64"/>
      <c r="O626" s="69"/>
      <c r="P626" s="64"/>
      <c r="Q626" s="59"/>
      <c r="R626" s="60"/>
      <c r="S626" s="64">
        <v>1156.9129</v>
      </c>
      <c r="T626" s="59"/>
      <c r="U626" s="60"/>
      <c r="V626" s="59"/>
      <c r="W626" s="60"/>
      <c r="X626" s="59"/>
      <c r="Y626" s="60"/>
      <c r="Z626" s="69"/>
      <c r="AA626" s="66"/>
      <c r="AB626" s="63"/>
      <c r="AC626" s="64"/>
      <c r="AD626" s="69"/>
      <c r="AE626" s="64"/>
      <c r="AF626" s="69"/>
      <c r="AG626" s="64"/>
      <c r="AH626" s="59"/>
      <c r="AI626" s="60"/>
      <c r="AJ626" s="64"/>
      <c r="AK626" s="64"/>
      <c r="AL626" s="59"/>
      <c r="AM626" s="60"/>
      <c r="AN626" s="59"/>
      <c r="AO626" s="60"/>
      <c r="AP626" s="59"/>
      <c r="AQ626" s="60"/>
      <c r="AR626" s="69"/>
      <c r="AS626" s="64"/>
      <c r="AT626" s="60"/>
      <c r="AU626" s="64"/>
      <c r="AV626" s="64"/>
      <c r="AW626" s="64"/>
      <c r="AX626" s="64"/>
      <c r="AY626" s="64"/>
      <c r="AZ626" s="64"/>
      <c r="BA626" s="64"/>
      <c r="BB626" s="64"/>
      <c r="BC626" s="69"/>
      <c r="BD626" s="60"/>
      <c r="BE626" s="59"/>
      <c r="BF626" s="60"/>
      <c r="BG626" s="60"/>
      <c r="BH626" s="69"/>
      <c r="BI626" s="64"/>
      <c r="BJ626" s="64"/>
      <c r="BK626" s="64"/>
      <c r="BL626" s="69"/>
      <c r="BM626" s="64"/>
      <c r="BN626" s="64"/>
      <c r="BO626" s="64"/>
      <c r="BP626" s="64"/>
      <c r="BQ626" s="64"/>
      <c r="BR626" s="64"/>
      <c r="BS626" s="69"/>
      <c r="BT626" s="64"/>
      <c r="BU626" s="70"/>
      <c r="BV626" s="66"/>
      <c r="BW626" s="64"/>
      <c r="BX626" s="66"/>
      <c r="BY626" s="66"/>
      <c r="BZ626" s="64"/>
      <c r="CA626" s="64"/>
      <c r="CB626" s="60">
        <v>1341.5498700000001</v>
      </c>
      <c r="CC626" s="60"/>
      <c r="CD626" s="64"/>
      <c r="CE626" s="64"/>
      <c r="CF626" s="69"/>
      <c r="CG626" s="64"/>
    </row>
    <row r="627" spans="1:85" ht="46.5" outlineLevel="1" x14ac:dyDescent="0.35">
      <c r="A627" s="92" t="s">
        <v>1038</v>
      </c>
      <c r="B627" s="54" t="s">
        <v>1051</v>
      </c>
      <c r="C627" s="55" t="s">
        <v>71</v>
      </c>
      <c r="D627" s="77" t="s">
        <v>1052</v>
      </c>
      <c r="E627" s="57" t="s">
        <v>65</v>
      </c>
      <c r="F627" s="86">
        <f t="shared" si="140"/>
        <v>10468.96356</v>
      </c>
      <c r="G627" s="59">
        <f t="shared" si="131"/>
        <v>1284.0338400000001</v>
      </c>
      <c r="H627" s="60">
        <f t="shared" si="132"/>
        <v>9184.9297200000001</v>
      </c>
      <c r="I627" s="61"/>
      <c r="J627" s="60"/>
      <c r="K627" s="69">
        <v>265.15768000000003</v>
      </c>
      <c r="L627" s="64">
        <v>108.30383999999999</v>
      </c>
      <c r="M627" s="63"/>
      <c r="N627" s="64"/>
      <c r="O627" s="69"/>
      <c r="P627" s="64"/>
      <c r="Q627" s="59"/>
      <c r="R627" s="60"/>
      <c r="S627" s="64">
        <v>431.35575999999998</v>
      </c>
      <c r="T627" s="59">
        <v>1018.87616</v>
      </c>
      <c r="U627" s="60">
        <v>10.291840000000001</v>
      </c>
      <c r="V627" s="59"/>
      <c r="W627" s="60"/>
      <c r="X627" s="59"/>
      <c r="Y627" s="60"/>
      <c r="Z627" s="69"/>
      <c r="AA627" s="66"/>
      <c r="AB627" s="63"/>
      <c r="AC627" s="64"/>
      <c r="AD627" s="69"/>
      <c r="AE627" s="64"/>
      <c r="AF627" s="69"/>
      <c r="AG627" s="64"/>
      <c r="AH627" s="59"/>
      <c r="AI627" s="60"/>
      <c r="AJ627" s="64"/>
      <c r="AK627" s="64"/>
      <c r="AL627" s="59"/>
      <c r="AM627" s="60"/>
      <c r="AN627" s="59"/>
      <c r="AO627" s="60"/>
      <c r="AP627" s="59"/>
      <c r="AQ627" s="60"/>
      <c r="AR627" s="69"/>
      <c r="AS627" s="64"/>
      <c r="AT627" s="60"/>
      <c r="AU627" s="64"/>
      <c r="AV627" s="64"/>
      <c r="AW627" s="64"/>
      <c r="AX627" s="64"/>
      <c r="AY627" s="64"/>
      <c r="AZ627" s="64"/>
      <c r="BA627" s="64"/>
      <c r="BB627" s="64"/>
      <c r="BC627" s="69"/>
      <c r="BD627" s="60"/>
      <c r="BE627" s="59"/>
      <c r="BF627" s="60"/>
      <c r="BG627" s="60"/>
      <c r="BH627" s="69"/>
      <c r="BI627" s="64"/>
      <c r="BJ627" s="64"/>
      <c r="BK627" s="64"/>
      <c r="BL627" s="69"/>
      <c r="BM627" s="64"/>
      <c r="BN627" s="64"/>
      <c r="BO627" s="64">
        <v>2000</v>
      </c>
      <c r="BP627" s="64"/>
      <c r="BQ627" s="60">
        <v>6634.9782800000003</v>
      </c>
      <c r="BR627" s="64"/>
      <c r="BS627" s="69"/>
      <c r="BT627" s="64"/>
      <c r="BU627" s="70"/>
      <c r="BV627" s="66"/>
      <c r="BW627" s="64"/>
      <c r="BX627" s="66"/>
      <c r="BY627" s="66"/>
      <c r="BZ627" s="64"/>
      <c r="CA627" s="64"/>
      <c r="CB627" s="60"/>
      <c r="CC627" s="60"/>
      <c r="CD627" s="64"/>
      <c r="CE627" s="64"/>
      <c r="CF627" s="69"/>
      <c r="CG627" s="64"/>
    </row>
    <row r="628" spans="1:85" ht="69.75" outlineLevel="1" x14ac:dyDescent="0.35">
      <c r="A628" s="94" t="s">
        <v>1053</v>
      </c>
      <c r="B628" s="54" t="s">
        <v>1054</v>
      </c>
      <c r="C628" s="55" t="s">
        <v>71</v>
      </c>
      <c r="D628" s="77" t="s">
        <v>1055</v>
      </c>
      <c r="E628" s="57" t="s">
        <v>65</v>
      </c>
      <c r="F628" s="86">
        <f t="shared" si="140"/>
        <v>8517.6072800000002</v>
      </c>
      <c r="G628" s="59">
        <f t="shared" si="131"/>
        <v>1079.10644</v>
      </c>
      <c r="H628" s="60">
        <f t="shared" si="132"/>
        <v>7438.5008399999997</v>
      </c>
      <c r="I628" s="61">
        <v>107.4965</v>
      </c>
      <c r="J628" s="60">
        <v>43.907020000000003</v>
      </c>
      <c r="K628" s="69">
        <v>386.15195999999997</v>
      </c>
      <c r="L628" s="64">
        <v>157.72404</v>
      </c>
      <c r="M628" s="63"/>
      <c r="N628" s="64"/>
      <c r="O628" s="69">
        <v>193.95979</v>
      </c>
      <c r="P628" s="64">
        <v>370.82994000000002</v>
      </c>
      <c r="Q628" s="59"/>
      <c r="R628" s="60"/>
      <c r="S628" s="64">
        <v>1845.35923</v>
      </c>
      <c r="T628" s="59"/>
      <c r="U628" s="60"/>
      <c r="V628" s="59"/>
      <c r="W628" s="60"/>
      <c r="X628" s="59"/>
      <c r="Y628" s="60"/>
      <c r="Z628" s="69"/>
      <c r="AA628" s="66"/>
      <c r="AB628" s="63">
        <v>391.49819000000002</v>
      </c>
      <c r="AC628" s="64">
        <v>748.50180999999998</v>
      </c>
      <c r="AD628" s="69"/>
      <c r="AE628" s="64"/>
      <c r="AF628" s="69"/>
      <c r="AG628" s="64"/>
      <c r="AH628" s="59"/>
      <c r="AI628" s="60"/>
      <c r="AJ628" s="64"/>
      <c r="AK628" s="64"/>
      <c r="AL628" s="59"/>
      <c r="AM628" s="60"/>
      <c r="AN628" s="59"/>
      <c r="AO628" s="60"/>
      <c r="AP628" s="59"/>
      <c r="AQ628" s="60"/>
      <c r="AR628" s="69"/>
      <c r="AS628" s="64"/>
      <c r="AT628" s="60"/>
      <c r="AU628" s="64"/>
      <c r="AV628" s="64"/>
      <c r="AW628" s="64"/>
      <c r="AX628" s="64"/>
      <c r="AY628" s="64"/>
      <c r="AZ628" s="64"/>
      <c r="BA628" s="64"/>
      <c r="BB628" s="64"/>
      <c r="BC628" s="69"/>
      <c r="BD628" s="60"/>
      <c r="BE628" s="59"/>
      <c r="BF628" s="60"/>
      <c r="BG628" s="60"/>
      <c r="BH628" s="69"/>
      <c r="BI628" s="64"/>
      <c r="BJ628" s="64"/>
      <c r="BK628" s="64"/>
      <c r="BL628" s="69"/>
      <c r="BM628" s="64"/>
      <c r="BN628" s="64"/>
      <c r="BO628" s="64"/>
      <c r="BP628" s="64"/>
      <c r="BQ628" s="60">
        <v>4272.1787999999997</v>
      </c>
      <c r="BR628" s="64"/>
      <c r="BS628" s="69"/>
      <c r="BT628" s="64"/>
      <c r="BU628" s="70"/>
      <c r="BV628" s="66"/>
      <c r="BW628" s="64"/>
      <c r="BX628" s="66"/>
      <c r="BY628" s="66"/>
      <c r="BZ628" s="64"/>
      <c r="CA628" s="64"/>
      <c r="CB628" s="60"/>
      <c r="CC628" s="60"/>
      <c r="CD628" s="64"/>
      <c r="CE628" s="64"/>
      <c r="CF628" s="69"/>
      <c r="CG628" s="64"/>
    </row>
    <row r="629" spans="1:85" ht="69.75" outlineLevel="1" x14ac:dyDescent="0.35">
      <c r="A629" s="94" t="s">
        <v>1053</v>
      </c>
      <c r="B629" s="156" t="s">
        <v>1056</v>
      </c>
      <c r="C629" s="55" t="s">
        <v>71</v>
      </c>
      <c r="D629" s="55" t="s">
        <v>1057</v>
      </c>
      <c r="E629" s="57" t="s">
        <v>65</v>
      </c>
      <c r="F629" s="86">
        <f t="shared" si="140"/>
        <v>3683.2269200000001</v>
      </c>
      <c r="G629" s="59">
        <f t="shared" si="131"/>
        <v>283.17809999999997</v>
      </c>
      <c r="H629" s="60">
        <f t="shared" si="132"/>
        <v>3400.04882</v>
      </c>
      <c r="I629" s="61"/>
      <c r="J629" s="60"/>
      <c r="K629" s="69">
        <v>283.17809999999997</v>
      </c>
      <c r="L629" s="64">
        <v>115.6643</v>
      </c>
      <c r="M629" s="63"/>
      <c r="N629" s="64"/>
      <c r="O629" s="69"/>
      <c r="P629" s="64"/>
      <c r="Q629" s="59"/>
      <c r="R629" s="60"/>
      <c r="S629" s="64">
        <v>366.83334000000002</v>
      </c>
      <c r="T629" s="59"/>
      <c r="U629" s="60"/>
      <c r="V629" s="59"/>
      <c r="W629" s="60"/>
      <c r="X629" s="59"/>
      <c r="Y629" s="60"/>
      <c r="Z629" s="69"/>
      <c r="AA629" s="66"/>
      <c r="AB629" s="63"/>
      <c r="AC629" s="64"/>
      <c r="AD629" s="69"/>
      <c r="AE629" s="64"/>
      <c r="AF629" s="69"/>
      <c r="AG629" s="64"/>
      <c r="AH629" s="59"/>
      <c r="AI629" s="60"/>
      <c r="AJ629" s="64"/>
      <c r="AK629" s="64"/>
      <c r="AL629" s="59"/>
      <c r="AM629" s="60"/>
      <c r="AN629" s="59"/>
      <c r="AO629" s="60"/>
      <c r="AP629" s="59"/>
      <c r="AQ629" s="60"/>
      <c r="AR629" s="69"/>
      <c r="AS629" s="64"/>
      <c r="AT629" s="60"/>
      <c r="AU629" s="64"/>
      <c r="AV629" s="64"/>
      <c r="AW629" s="64"/>
      <c r="AX629" s="64"/>
      <c r="AY629" s="64"/>
      <c r="AZ629" s="64"/>
      <c r="BA629" s="64"/>
      <c r="BB629" s="64"/>
      <c r="BC629" s="69"/>
      <c r="BD629" s="60"/>
      <c r="BE629" s="59"/>
      <c r="BF629" s="60"/>
      <c r="BG629" s="60"/>
      <c r="BH629" s="69"/>
      <c r="BI629" s="64"/>
      <c r="BJ629" s="64"/>
      <c r="BK629" s="64"/>
      <c r="BL629" s="69"/>
      <c r="BM629" s="64"/>
      <c r="BN629" s="64"/>
      <c r="BO629" s="64">
        <v>1718.9875</v>
      </c>
      <c r="BP629" s="64"/>
      <c r="BQ629" s="60">
        <v>1198.56368</v>
      </c>
      <c r="BR629" s="64"/>
      <c r="BS629" s="69"/>
      <c r="BT629" s="64"/>
      <c r="BU629" s="70"/>
      <c r="BV629" s="66"/>
      <c r="BW629" s="64"/>
      <c r="BX629" s="66"/>
      <c r="BY629" s="66"/>
      <c r="BZ629" s="64"/>
      <c r="CA629" s="64"/>
      <c r="CB629" s="60"/>
      <c r="CC629" s="60"/>
      <c r="CD629" s="64"/>
      <c r="CE629" s="64"/>
      <c r="CF629" s="69"/>
      <c r="CG629" s="64"/>
    </row>
    <row r="630" spans="1:85" ht="46.5" outlineLevel="1" x14ac:dyDescent="0.35">
      <c r="A630" s="84" t="s">
        <v>1038</v>
      </c>
      <c r="B630" s="54" t="s">
        <v>1058</v>
      </c>
      <c r="C630" s="55" t="s">
        <v>71</v>
      </c>
      <c r="D630" s="77">
        <v>243502429128</v>
      </c>
      <c r="E630" s="57" t="s">
        <v>65</v>
      </c>
      <c r="F630" s="86">
        <f t="shared" si="140"/>
        <v>1221.19488</v>
      </c>
      <c r="G630" s="59">
        <f t="shared" si="131"/>
        <v>908.09406000000001</v>
      </c>
      <c r="H630" s="60">
        <f t="shared" si="132"/>
        <v>313.10082</v>
      </c>
      <c r="I630" s="61">
        <v>44.790210000000002</v>
      </c>
      <c r="J630" s="60">
        <v>18.294589999999999</v>
      </c>
      <c r="K630" s="69">
        <v>141.26725999999999</v>
      </c>
      <c r="L630" s="64">
        <v>57.700710000000001</v>
      </c>
      <c r="M630" s="63"/>
      <c r="N630" s="64"/>
      <c r="O630" s="69"/>
      <c r="P630" s="64"/>
      <c r="Q630" s="59"/>
      <c r="R630" s="60"/>
      <c r="S630" s="64">
        <v>229.81210999999999</v>
      </c>
      <c r="T630" s="59">
        <v>722.03659000000005</v>
      </c>
      <c r="U630" s="60">
        <v>7.2934099999999997</v>
      </c>
      <c r="V630" s="59"/>
      <c r="W630" s="60"/>
      <c r="X630" s="59"/>
      <c r="Y630" s="60"/>
      <c r="Z630" s="69"/>
      <c r="AA630" s="66"/>
      <c r="AB630" s="63"/>
      <c r="AC630" s="64"/>
      <c r="AD630" s="69"/>
      <c r="AE630" s="64"/>
      <c r="AF630" s="69"/>
      <c r="AG630" s="64"/>
      <c r="AH630" s="59"/>
      <c r="AI630" s="60"/>
      <c r="AJ630" s="64"/>
      <c r="AK630" s="64"/>
      <c r="AL630" s="59"/>
      <c r="AM630" s="60"/>
      <c r="AN630" s="59"/>
      <c r="AO630" s="60"/>
      <c r="AP630" s="59"/>
      <c r="AQ630" s="60"/>
      <c r="AR630" s="69"/>
      <c r="AS630" s="64"/>
      <c r="AT630" s="60"/>
      <c r="AU630" s="64"/>
      <c r="AV630" s="64"/>
      <c r="AW630" s="64"/>
      <c r="AX630" s="64"/>
      <c r="AY630" s="64"/>
      <c r="AZ630" s="64"/>
      <c r="BA630" s="64"/>
      <c r="BB630" s="64"/>
      <c r="BC630" s="69"/>
      <c r="BD630" s="60"/>
      <c r="BE630" s="59"/>
      <c r="BF630" s="60"/>
      <c r="BG630" s="60"/>
      <c r="BH630" s="69"/>
      <c r="BI630" s="64"/>
      <c r="BJ630" s="64"/>
      <c r="BK630" s="64"/>
      <c r="BL630" s="69"/>
      <c r="BM630" s="64"/>
      <c r="BN630" s="64"/>
      <c r="BO630" s="64"/>
      <c r="BP630" s="64"/>
      <c r="BQ630" s="64"/>
      <c r="BR630" s="64"/>
      <c r="BS630" s="69"/>
      <c r="BT630" s="64"/>
      <c r="BU630" s="70"/>
      <c r="BV630" s="66"/>
      <c r="BW630" s="64"/>
      <c r="BX630" s="66"/>
      <c r="BY630" s="66"/>
      <c r="BZ630" s="64"/>
      <c r="CA630" s="64"/>
      <c r="CB630" s="60"/>
      <c r="CC630" s="60"/>
      <c r="CD630" s="64"/>
      <c r="CE630" s="64"/>
      <c r="CF630" s="69"/>
      <c r="CG630" s="64"/>
    </row>
    <row r="631" spans="1:85" ht="46.5" outlineLevel="1" x14ac:dyDescent="0.35">
      <c r="A631" s="94" t="s">
        <v>1049</v>
      </c>
      <c r="B631" s="54" t="s">
        <v>1059</v>
      </c>
      <c r="C631" s="55" t="s">
        <v>71</v>
      </c>
      <c r="D631" s="77">
        <v>243500319828</v>
      </c>
      <c r="E631" s="57" t="s">
        <v>65</v>
      </c>
      <c r="F631" s="86">
        <f t="shared" si="140"/>
        <v>895.34399999999994</v>
      </c>
      <c r="G631" s="59">
        <f t="shared" si="131"/>
        <v>757.35853999999995</v>
      </c>
      <c r="H631" s="60">
        <f t="shared" si="132"/>
        <v>137.98546000000002</v>
      </c>
      <c r="I631" s="61"/>
      <c r="J631" s="60"/>
      <c r="K631" s="69">
        <v>64.35866</v>
      </c>
      <c r="L631" s="64">
        <v>26.28734</v>
      </c>
      <c r="M631" s="63"/>
      <c r="N631" s="64"/>
      <c r="O631" s="69"/>
      <c r="P631" s="64"/>
      <c r="Q631" s="59"/>
      <c r="R631" s="60"/>
      <c r="S631" s="64">
        <v>104.69799999999999</v>
      </c>
      <c r="T631" s="59">
        <v>692.99987999999996</v>
      </c>
      <c r="U631" s="60">
        <v>7.0001199999999999</v>
      </c>
      <c r="V631" s="59"/>
      <c r="W631" s="60"/>
      <c r="X631" s="59"/>
      <c r="Y631" s="60"/>
      <c r="Z631" s="69"/>
      <c r="AA631" s="66"/>
      <c r="AB631" s="63"/>
      <c r="AC631" s="64"/>
      <c r="AD631" s="69"/>
      <c r="AE631" s="64"/>
      <c r="AF631" s="69"/>
      <c r="AG631" s="64"/>
      <c r="AH631" s="59"/>
      <c r="AI631" s="60"/>
      <c r="AJ631" s="64"/>
      <c r="AK631" s="64"/>
      <c r="AL631" s="59"/>
      <c r="AM631" s="60"/>
      <c r="AN631" s="59"/>
      <c r="AO631" s="60"/>
      <c r="AP631" s="59"/>
      <c r="AQ631" s="60"/>
      <c r="AR631" s="69"/>
      <c r="AS631" s="64"/>
      <c r="AT631" s="60"/>
      <c r="AU631" s="64"/>
      <c r="AV631" s="64"/>
      <c r="AW631" s="64"/>
      <c r="AX631" s="64"/>
      <c r="AY631" s="64"/>
      <c r="AZ631" s="64"/>
      <c r="BA631" s="64"/>
      <c r="BB631" s="64"/>
      <c r="BC631" s="69"/>
      <c r="BD631" s="60"/>
      <c r="BE631" s="59"/>
      <c r="BF631" s="60"/>
      <c r="BG631" s="60"/>
      <c r="BH631" s="69"/>
      <c r="BI631" s="64"/>
      <c r="BJ631" s="64"/>
      <c r="BK631" s="64"/>
      <c r="BL631" s="69"/>
      <c r="BM631" s="64"/>
      <c r="BN631" s="64"/>
      <c r="BO631" s="64"/>
      <c r="BP631" s="64"/>
      <c r="BQ631" s="64"/>
      <c r="BR631" s="64"/>
      <c r="BS631" s="69"/>
      <c r="BT631" s="64"/>
      <c r="BU631" s="70"/>
      <c r="BV631" s="66"/>
      <c r="BW631" s="64"/>
      <c r="BX631" s="66"/>
      <c r="BY631" s="66"/>
      <c r="BZ631" s="64"/>
      <c r="CA631" s="64"/>
      <c r="CB631" s="60"/>
      <c r="CC631" s="60"/>
      <c r="CD631" s="64"/>
      <c r="CE631" s="64"/>
      <c r="CF631" s="69"/>
      <c r="CG631" s="64"/>
    </row>
    <row r="632" spans="1:85" ht="46.5" outlineLevel="1" x14ac:dyDescent="0.35">
      <c r="A632" s="92" t="s">
        <v>1038</v>
      </c>
      <c r="B632" s="54" t="s">
        <v>1060</v>
      </c>
      <c r="C632" s="55" t="s">
        <v>71</v>
      </c>
      <c r="D632" s="77" t="s">
        <v>1061</v>
      </c>
      <c r="E632" s="57" t="s">
        <v>65</v>
      </c>
      <c r="F632" s="86">
        <f t="shared" si="140"/>
        <v>13077.16318</v>
      </c>
      <c r="G632" s="59">
        <f t="shared" si="131"/>
        <v>3468.9980699999996</v>
      </c>
      <c r="H632" s="60">
        <f t="shared" si="132"/>
        <v>9608.1651099999999</v>
      </c>
      <c r="I632" s="61">
        <v>1567.6572799999999</v>
      </c>
      <c r="J632" s="60">
        <v>640.31071999999995</v>
      </c>
      <c r="K632" s="69">
        <v>386.15195999999997</v>
      </c>
      <c r="L632" s="64">
        <v>157.72404</v>
      </c>
      <c r="M632" s="63"/>
      <c r="N632" s="64"/>
      <c r="O632" s="69"/>
      <c r="P632" s="64"/>
      <c r="Q632" s="59"/>
      <c r="R632" s="60"/>
      <c r="S632" s="64">
        <v>628.18799999999999</v>
      </c>
      <c r="T632" s="59">
        <v>1515.1888300000001</v>
      </c>
      <c r="U632" s="60">
        <v>15.30517</v>
      </c>
      <c r="V632" s="59"/>
      <c r="W632" s="60"/>
      <c r="X632" s="59"/>
      <c r="Y632" s="60"/>
      <c r="Z632" s="69"/>
      <c r="AA632" s="66"/>
      <c r="AB632" s="63"/>
      <c r="AC632" s="64"/>
      <c r="AD632" s="69"/>
      <c r="AE632" s="64"/>
      <c r="AF632" s="69"/>
      <c r="AG632" s="64"/>
      <c r="AH632" s="59"/>
      <c r="AI632" s="60"/>
      <c r="AJ632" s="64"/>
      <c r="AK632" s="64"/>
      <c r="AL632" s="59"/>
      <c r="AM632" s="60"/>
      <c r="AN632" s="59"/>
      <c r="AO632" s="60"/>
      <c r="AP632" s="59"/>
      <c r="AQ632" s="60"/>
      <c r="AR632" s="69"/>
      <c r="AS632" s="64"/>
      <c r="AT632" s="60"/>
      <c r="AU632" s="64"/>
      <c r="AV632" s="64"/>
      <c r="AW632" s="64"/>
      <c r="AX632" s="64"/>
      <c r="AY632" s="64"/>
      <c r="AZ632" s="64"/>
      <c r="BA632" s="64"/>
      <c r="BB632" s="64"/>
      <c r="BC632" s="69"/>
      <c r="BD632" s="60"/>
      <c r="BE632" s="59"/>
      <c r="BF632" s="60"/>
      <c r="BG632" s="60"/>
      <c r="BH632" s="69"/>
      <c r="BI632" s="64"/>
      <c r="BJ632" s="64"/>
      <c r="BK632" s="64"/>
      <c r="BL632" s="69"/>
      <c r="BM632" s="64"/>
      <c r="BN632" s="64"/>
      <c r="BO632" s="64">
        <v>100.95668000000001</v>
      </c>
      <c r="BP632" s="64"/>
      <c r="BQ632" s="60">
        <v>8065.6805000000004</v>
      </c>
      <c r="BR632" s="64"/>
      <c r="BS632" s="69"/>
      <c r="BT632" s="64"/>
      <c r="BU632" s="70"/>
      <c r="BV632" s="66"/>
      <c r="BW632" s="64"/>
      <c r="BX632" s="66"/>
      <c r="BY632" s="66"/>
      <c r="BZ632" s="64"/>
      <c r="CA632" s="64"/>
      <c r="CB632" s="60"/>
      <c r="CC632" s="60"/>
      <c r="CD632" s="64"/>
      <c r="CE632" s="64"/>
      <c r="CF632" s="69"/>
      <c r="CG632" s="64"/>
    </row>
    <row r="633" spans="1:85" ht="46.5" outlineLevel="1" x14ac:dyDescent="0.35">
      <c r="A633" s="92" t="s">
        <v>1038</v>
      </c>
      <c r="B633" s="54" t="s">
        <v>1062</v>
      </c>
      <c r="C633" s="55" t="s">
        <v>71</v>
      </c>
      <c r="D633" s="77" t="s">
        <v>1063</v>
      </c>
      <c r="E633" s="57" t="s">
        <v>65</v>
      </c>
      <c r="F633" s="86">
        <f t="shared" si="140"/>
        <v>5096.6584999999995</v>
      </c>
      <c r="G633" s="59">
        <f t="shared" si="131"/>
        <v>2251.09881</v>
      </c>
      <c r="H633" s="60">
        <f t="shared" si="132"/>
        <v>2845.55969</v>
      </c>
      <c r="I633" s="61"/>
      <c r="J633" s="60"/>
      <c r="K633" s="69">
        <v>257.43464</v>
      </c>
      <c r="L633" s="64">
        <v>105.14936</v>
      </c>
      <c r="M633" s="63"/>
      <c r="N633" s="64"/>
      <c r="O633" s="69"/>
      <c r="P633" s="64"/>
      <c r="Q633" s="59"/>
      <c r="R633" s="60"/>
      <c r="S633" s="64">
        <v>418.79199999999997</v>
      </c>
      <c r="T633" s="59">
        <v>1993.66417</v>
      </c>
      <c r="U633" s="60">
        <v>20.13833</v>
      </c>
      <c r="V633" s="59"/>
      <c r="W633" s="60"/>
      <c r="X633" s="59"/>
      <c r="Y633" s="60"/>
      <c r="Z633" s="69"/>
      <c r="AA633" s="66"/>
      <c r="AB633" s="63"/>
      <c r="AC633" s="64"/>
      <c r="AD633" s="69"/>
      <c r="AE633" s="64"/>
      <c r="AF633" s="69"/>
      <c r="AG633" s="64"/>
      <c r="AH633" s="59"/>
      <c r="AI633" s="60"/>
      <c r="AJ633" s="64"/>
      <c r="AK633" s="64"/>
      <c r="AL633" s="59"/>
      <c r="AM633" s="60"/>
      <c r="AN633" s="59"/>
      <c r="AO633" s="60"/>
      <c r="AP633" s="59"/>
      <c r="AQ633" s="60"/>
      <c r="AR633" s="69"/>
      <c r="AS633" s="64"/>
      <c r="AT633" s="60"/>
      <c r="AU633" s="64"/>
      <c r="AV633" s="64"/>
      <c r="AW633" s="64"/>
      <c r="AX633" s="64"/>
      <c r="AY633" s="64"/>
      <c r="AZ633" s="64"/>
      <c r="BA633" s="64"/>
      <c r="BB633" s="64"/>
      <c r="BC633" s="69"/>
      <c r="BD633" s="60"/>
      <c r="BE633" s="59"/>
      <c r="BF633" s="60"/>
      <c r="BG633" s="60"/>
      <c r="BH633" s="69"/>
      <c r="BI633" s="64"/>
      <c r="BJ633" s="64"/>
      <c r="BK633" s="64"/>
      <c r="BL633" s="69"/>
      <c r="BM633" s="64"/>
      <c r="BN633" s="64"/>
      <c r="BO633" s="64"/>
      <c r="BP633" s="64"/>
      <c r="BQ633" s="60">
        <v>2301.48</v>
      </c>
      <c r="BR633" s="64"/>
      <c r="BS633" s="69"/>
      <c r="BT633" s="64"/>
      <c r="BU633" s="70"/>
      <c r="BV633" s="66"/>
      <c r="BW633" s="64"/>
      <c r="BX633" s="66"/>
      <c r="BY633" s="66"/>
      <c r="BZ633" s="64"/>
      <c r="CA633" s="64"/>
      <c r="CB633" s="60"/>
      <c r="CC633" s="60"/>
      <c r="CD633" s="64"/>
      <c r="CE633" s="64"/>
      <c r="CF633" s="69"/>
      <c r="CG633" s="64"/>
    </row>
    <row r="634" spans="1:85" ht="69.75" outlineLevel="1" x14ac:dyDescent="0.35">
      <c r="A634" s="92" t="s">
        <v>1038</v>
      </c>
      <c r="B634" s="88" t="s">
        <v>1079</v>
      </c>
      <c r="C634" s="55" t="s">
        <v>188</v>
      </c>
      <c r="D634" s="77">
        <v>2435006812</v>
      </c>
      <c r="E634" s="57" t="s">
        <v>65</v>
      </c>
      <c r="F634" s="86">
        <f t="shared" si="140"/>
        <v>5783.5966799999997</v>
      </c>
      <c r="G634" s="59">
        <f t="shared" si="131"/>
        <v>0</v>
      </c>
      <c r="H634" s="60">
        <f t="shared" si="132"/>
        <v>5783.5966799999997</v>
      </c>
      <c r="I634" s="61"/>
      <c r="J634" s="60"/>
      <c r="K634" s="69"/>
      <c r="L634" s="64"/>
      <c r="M634" s="63"/>
      <c r="N634" s="64"/>
      <c r="O634" s="69"/>
      <c r="P634" s="64"/>
      <c r="Q634" s="59"/>
      <c r="R634" s="60"/>
      <c r="S634" s="64"/>
      <c r="T634" s="59"/>
      <c r="U634" s="60"/>
      <c r="V634" s="59"/>
      <c r="W634" s="60"/>
      <c r="X634" s="59"/>
      <c r="Y634" s="60"/>
      <c r="Z634" s="69"/>
      <c r="AA634" s="66"/>
      <c r="AB634" s="63"/>
      <c r="AC634" s="64"/>
      <c r="AD634" s="69"/>
      <c r="AE634" s="64"/>
      <c r="AF634" s="69"/>
      <c r="AG634" s="64"/>
      <c r="AH634" s="59"/>
      <c r="AI634" s="60"/>
      <c r="AJ634" s="64"/>
      <c r="AK634" s="64"/>
      <c r="AL634" s="59"/>
      <c r="AM634" s="60"/>
      <c r="AN634" s="59"/>
      <c r="AO634" s="60"/>
      <c r="AP634" s="59"/>
      <c r="AQ634" s="60"/>
      <c r="AR634" s="69"/>
      <c r="AS634" s="64"/>
      <c r="AT634" s="60"/>
      <c r="AU634" s="64"/>
      <c r="AV634" s="64"/>
      <c r="AW634" s="64"/>
      <c r="AX634" s="64"/>
      <c r="AY634" s="64"/>
      <c r="AZ634" s="64"/>
      <c r="BA634" s="64"/>
      <c r="BB634" s="64"/>
      <c r="BC634" s="69"/>
      <c r="BD634" s="60"/>
      <c r="BE634" s="59"/>
      <c r="BF634" s="60"/>
      <c r="BG634" s="60"/>
      <c r="BH634" s="69"/>
      <c r="BI634" s="64"/>
      <c r="BJ634" s="64"/>
      <c r="BK634" s="64"/>
      <c r="BL634" s="69"/>
      <c r="BM634" s="64"/>
      <c r="BN634" s="64"/>
      <c r="BO634" s="64"/>
      <c r="BP634" s="64"/>
      <c r="BQ634" s="64"/>
      <c r="BR634" s="64"/>
      <c r="BS634" s="69"/>
      <c r="BT634" s="64"/>
      <c r="BU634" s="70"/>
      <c r="BV634" s="66"/>
      <c r="BW634" s="64"/>
      <c r="BX634" s="66"/>
      <c r="BY634" s="66"/>
      <c r="BZ634" s="64"/>
      <c r="CA634" s="64"/>
      <c r="CB634" s="60">
        <v>5783.5966799999997</v>
      </c>
      <c r="CC634" s="60"/>
      <c r="CD634" s="64"/>
      <c r="CE634" s="64"/>
      <c r="CF634" s="69"/>
      <c r="CG634" s="64"/>
    </row>
    <row r="635" spans="1:85" outlineLevel="1" x14ac:dyDescent="0.35">
      <c r="A635" s="84" t="s">
        <v>1038</v>
      </c>
      <c r="B635" s="88" t="s">
        <v>1064</v>
      </c>
      <c r="C635" s="55" t="s">
        <v>104</v>
      </c>
      <c r="D635" s="77">
        <v>2435006883</v>
      </c>
      <c r="E635" s="57" t="s">
        <v>65</v>
      </c>
      <c r="F635" s="86">
        <f t="shared" si="140"/>
        <v>14602.61095</v>
      </c>
      <c r="G635" s="59">
        <f t="shared" si="131"/>
        <v>11811.791300000001</v>
      </c>
      <c r="H635" s="60">
        <f t="shared" si="132"/>
        <v>2790.8196499999999</v>
      </c>
      <c r="I635" s="61"/>
      <c r="J635" s="60"/>
      <c r="K635" s="69"/>
      <c r="L635" s="64"/>
      <c r="M635" s="63"/>
      <c r="N635" s="64"/>
      <c r="O635" s="69"/>
      <c r="P635" s="64"/>
      <c r="Q635" s="59"/>
      <c r="R635" s="60"/>
      <c r="S635" s="64"/>
      <c r="T635" s="59"/>
      <c r="U635" s="60"/>
      <c r="V635" s="59"/>
      <c r="W635" s="60"/>
      <c r="X635" s="59"/>
      <c r="Y635" s="60"/>
      <c r="Z635" s="69"/>
      <c r="AA635" s="66"/>
      <c r="AB635" s="63"/>
      <c r="AC635" s="64"/>
      <c r="AD635" s="69"/>
      <c r="AE635" s="64"/>
      <c r="AF635" s="69"/>
      <c r="AG635" s="64"/>
      <c r="AH635" s="59"/>
      <c r="AI635" s="60"/>
      <c r="AJ635" s="64"/>
      <c r="AK635" s="64"/>
      <c r="AL635" s="59"/>
      <c r="AM635" s="60"/>
      <c r="AN635" s="59"/>
      <c r="AO635" s="60"/>
      <c r="AP635" s="59"/>
      <c r="AQ635" s="60"/>
      <c r="AR635" s="69">
        <v>11811.791300000001</v>
      </c>
      <c r="AS635" s="64">
        <v>2790.8196499999999</v>
      </c>
      <c r="AT635" s="60"/>
      <c r="AU635" s="64"/>
      <c r="AV635" s="64"/>
      <c r="AW635" s="64"/>
      <c r="AX635" s="64"/>
      <c r="AY635" s="64"/>
      <c r="AZ635" s="64"/>
      <c r="BA635" s="64"/>
      <c r="BB635" s="64"/>
      <c r="BC635" s="69"/>
      <c r="BD635" s="60"/>
      <c r="BE635" s="59"/>
      <c r="BF635" s="60"/>
      <c r="BG635" s="60"/>
      <c r="BH635" s="69"/>
      <c r="BI635" s="64"/>
      <c r="BJ635" s="64"/>
      <c r="BK635" s="64"/>
      <c r="BL635" s="69"/>
      <c r="BM635" s="64"/>
      <c r="BN635" s="64"/>
      <c r="BO635" s="64"/>
      <c r="BP635" s="64"/>
      <c r="BQ635" s="64"/>
      <c r="BR635" s="64"/>
      <c r="BS635" s="69"/>
      <c r="BT635" s="64"/>
      <c r="BU635" s="70"/>
      <c r="BV635" s="66"/>
      <c r="BW635" s="64"/>
      <c r="BX635" s="66"/>
      <c r="BY635" s="66"/>
      <c r="BZ635" s="64"/>
      <c r="CA635" s="64"/>
      <c r="CB635" s="60"/>
      <c r="CC635" s="60"/>
      <c r="CD635" s="64"/>
      <c r="CE635" s="64"/>
      <c r="CF635" s="69"/>
      <c r="CG635" s="64"/>
    </row>
    <row r="636" spans="1:85" outlineLevel="1" x14ac:dyDescent="0.35">
      <c r="A636" s="92" t="s">
        <v>1038</v>
      </c>
      <c r="B636" s="88" t="s">
        <v>1070</v>
      </c>
      <c r="C636" s="55" t="s">
        <v>104</v>
      </c>
      <c r="D636" s="77">
        <v>2435007051</v>
      </c>
      <c r="E636" s="57" t="s">
        <v>65</v>
      </c>
      <c r="F636" s="86">
        <f t="shared" si="140"/>
        <v>46614.449549999998</v>
      </c>
      <c r="G636" s="59">
        <f t="shared" si="131"/>
        <v>34343.603029999998</v>
      </c>
      <c r="H636" s="60">
        <f t="shared" si="132"/>
        <v>12270.846519999999</v>
      </c>
      <c r="I636" s="61"/>
      <c r="J636" s="60"/>
      <c r="K636" s="69"/>
      <c r="L636" s="64"/>
      <c r="M636" s="63"/>
      <c r="N636" s="64"/>
      <c r="O636" s="69"/>
      <c r="P636" s="64"/>
      <c r="Q636" s="59"/>
      <c r="R636" s="60"/>
      <c r="S636" s="64"/>
      <c r="T636" s="59"/>
      <c r="U636" s="60"/>
      <c r="V636" s="59"/>
      <c r="W636" s="60"/>
      <c r="X636" s="59"/>
      <c r="Y636" s="60"/>
      <c r="Z636" s="69"/>
      <c r="AA636" s="66"/>
      <c r="AB636" s="63"/>
      <c r="AC636" s="64"/>
      <c r="AD636" s="69"/>
      <c r="AE636" s="64"/>
      <c r="AF636" s="69"/>
      <c r="AG636" s="64"/>
      <c r="AH636" s="59"/>
      <c r="AI636" s="60"/>
      <c r="AJ636" s="64"/>
      <c r="AK636" s="64"/>
      <c r="AL636" s="59"/>
      <c r="AM636" s="60"/>
      <c r="AN636" s="59">
        <f>24140000/1000</f>
        <v>24140</v>
      </c>
      <c r="AO636" s="60">
        <f>9860000/1000</f>
        <v>9860</v>
      </c>
      <c r="AP636" s="59"/>
      <c r="AQ636" s="198"/>
      <c r="AR636" s="69">
        <v>10203.60303</v>
      </c>
      <c r="AS636" s="64">
        <v>2410.8465200000001</v>
      </c>
      <c r="AT636" s="60"/>
      <c r="AU636" s="64"/>
      <c r="AV636" s="64"/>
      <c r="AW636" s="64"/>
      <c r="AX636" s="64"/>
      <c r="AY636" s="64"/>
      <c r="AZ636" s="64"/>
      <c r="BA636" s="64"/>
      <c r="BB636" s="64"/>
      <c r="BC636" s="69"/>
      <c r="BD636" s="60"/>
      <c r="BE636" s="59"/>
      <c r="BF636" s="60"/>
      <c r="BG636" s="60"/>
      <c r="BH636" s="69"/>
      <c r="BI636" s="64"/>
      <c r="BJ636" s="64"/>
      <c r="BK636" s="60"/>
      <c r="BL636" s="69"/>
      <c r="BM636" s="64"/>
      <c r="BN636" s="60"/>
      <c r="BO636" s="64"/>
      <c r="BP636" s="64"/>
      <c r="BQ636" s="64"/>
      <c r="BR636" s="64"/>
      <c r="BS636" s="69"/>
      <c r="BT636" s="64"/>
      <c r="BU636" s="70"/>
      <c r="BV636" s="66"/>
      <c r="BW636" s="64"/>
      <c r="BX636" s="66"/>
      <c r="BY636" s="66"/>
      <c r="BZ636" s="64"/>
      <c r="CA636" s="64"/>
      <c r="CB636" s="60"/>
      <c r="CC636" s="60"/>
      <c r="CD636" s="64"/>
      <c r="CE636" s="64"/>
      <c r="CF636" s="69"/>
      <c r="CG636" s="64"/>
    </row>
    <row r="637" spans="1:85" outlineLevel="1" x14ac:dyDescent="0.35">
      <c r="A637" s="84" t="s">
        <v>1038</v>
      </c>
      <c r="B637" s="88" t="s">
        <v>1065</v>
      </c>
      <c r="C637" s="55" t="s">
        <v>113</v>
      </c>
      <c r="D637" s="77">
        <v>2435006523</v>
      </c>
      <c r="E637" s="57" t="s">
        <v>121</v>
      </c>
      <c r="F637" s="86">
        <f t="shared" si="140"/>
        <v>45223.435289999994</v>
      </c>
      <c r="G637" s="59">
        <f t="shared" si="131"/>
        <v>195.35316</v>
      </c>
      <c r="H637" s="60">
        <f t="shared" si="132"/>
        <v>45028.082129999995</v>
      </c>
      <c r="I637" s="61"/>
      <c r="J637" s="60"/>
      <c r="K637" s="69"/>
      <c r="L637" s="64"/>
      <c r="M637" s="63"/>
      <c r="N637" s="64"/>
      <c r="O637" s="69"/>
      <c r="P637" s="64"/>
      <c r="Q637" s="59"/>
      <c r="R637" s="60"/>
      <c r="S637" s="64"/>
      <c r="T637" s="59"/>
      <c r="U637" s="60"/>
      <c r="V637" s="59"/>
      <c r="W637" s="60"/>
      <c r="X637" s="59"/>
      <c r="Y637" s="60"/>
      <c r="Z637" s="69"/>
      <c r="AA637" s="66"/>
      <c r="AB637" s="63"/>
      <c r="AC637" s="64"/>
      <c r="AD637" s="69"/>
      <c r="AE637" s="64"/>
      <c r="AF637" s="69">
        <v>195.35316</v>
      </c>
      <c r="AG637" s="64">
        <v>79.792140000000003</v>
      </c>
      <c r="AH637" s="59"/>
      <c r="AI637" s="60"/>
      <c r="AJ637" s="64">
        <v>44582.789629999999</v>
      </c>
      <c r="AK637" s="64"/>
      <c r="AL637" s="59"/>
      <c r="AM637" s="60"/>
      <c r="AN637" s="59"/>
      <c r="AO637" s="60"/>
      <c r="AP637" s="59"/>
      <c r="AQ637" s="60"/>
      <c r="AR637" s="69"/>
      <c r="AS637" s="64"/>
      <c r="AT637" s="60"/>
      <c r="AU637" s="64"/>
      <c r="AV637" s="64"/>
      <c r="AW637" s="64"/>
      <c r="AX637" s="64"/>
      <c r="AY637" s="64"/>
      <c r="AZ637" s="64"/>
      <c r="BA637" s="64"/>
      <c r="BB637" s="64"/>
      <c r="BC637" s="69"/>
      <c r="BD637" s="60"/>
      <c r="BE637" s="59"/>
      <c r="BF637" s="60"/>
      <c r="BG637" s="60"/>
      <c r="BH637" s="69"/>
      <c r="BI637" s="64"/>
      <c r="BJ637" s="64"/>
      <c r="BK637" s="64"/>
      <c r="BL637" s="69"/>
      <c r="BM637" s="64"/>
      <c r="BN637" s="64"/>
      <c r="BO637" s="64"/>
      <c r="BP637" s="64"/>
      <c r="BQ637" s="64"/>
      <c r="BR637" s="64"/>
      <c r="BS637" s="69"/>
      <c r="BT637" s="64"/>
      <c r="BU637" s="70"/>
      <c r="BV637" s="66"/>
      <c r="BW637" s="64"/>
      <c r="BX637" s="66"/>
      <c r="BY637" s="66"/>
      <c r="BZ637" s="64"/>
      <c r="CA637" s="64"/>
      <c r="CB637" s="60"/>
      <c r="CC637" s="60"/>
      <c r="CD637" s="64">
        <v>365.50036</v>
      </c>
      <c r="CE637" s="64"/>
      <c r="CF637" s="69"/>
      <c r="CG637" s="64"/>
    </row>
    <row r="638" spans="1:85" outlineLevel="1" x14ac:dyDescent="0.35">
      <c r="A638" s="84" t="s">
        <v>1038</v>
      </c>
      <c r="B638" s="88" t="s">
        <v>369</v>
      </c>
      <c r="C638" s="157" t="s">
        <v>113</v>
      </c>
      <c r="D638" s="77" t="s">
        <v>1073</v>
      </c>
      <c r="E638" s="57" t="s">
        <v>121</v>
      </c>
      <c r="F638" s="86">
        <f t="shared" si="140"/>
        <v>36799.220079999999</v>
      </c>
      <c r="G638" s="59">
        <f t="shared" si="131"/>
        <v>29483.452379999995</v>
      </c>
      <c r="H638" s="60">
        <f t="shared" si="132"/>
        <v>7315.7677000000003</v>
      </c>
      <c r="I638" s="61">
        <v>1457.93409</v>
      </c>
      <c r="J638" s="60">
        <v>595.49420999999995</v>
      </c>
      <c r="K638" s="69">
        <v>2227.48308</v>
      </c>
      <c r="L638" s="64">
        <v>909.81702999999993</v>
      </c>
      <c r="M638" s="63">
        <v>67.916830000000004</v>
      </c>
      <c r="N638" s="64">
        <v>27.740680000000001</v>
      </c>
      <c r="O638" s="69"/>
      <c r="P638" s="64"/>
      <c r="Q638" s="59"/>
      <c r="R638" s="60"/>
      <c r="S638" s="64">
        <v>3112.6715399999998</v>
      </c>
      <c r="T638" s="59">
        <v>22569.620579999999</v>
      </c>
      <c r="U638" s="60">
        <v>227.97942</v>
      </c>
      <c r="V638" s="59">
        <v>2408.6699899999999</v>
      </c>
      <c r="W638" s="60">
        <v>24.330010000000001</v>
      </c>
      <c r="X638" s="59">
        <v>751.82781</v>
      </c>
      <c r="Y638" s="60">
        <v>39.569879999999998</v>
      </c>
      <c r="Z638" s="69"/>
      <c r="AA638" s="66"/>
      <c r="AB638" s="63"/>
      <c r="AC638" s="64"/>
      <c r="AD638" s="69"/>
      <c r="AE638" s="64"/>
      <c r="AF638" s="69"/>
      <c r="AG638" s="64"/>
      <c r="AH638" s="59"/>
      <c r="AI638" s="60"/>
      <c r="AJ638" s="64"/>
      <c r="AK638" s="64"/>
      <c r="AL638" s="59"/>
      <c r="AM638" s="60"/>
      <c r="AN638" s="59"/>
      <c r="AO638" s="60"/>
      <c r="AP638" s="59"/>
      <c r="AQ638" s="203"/>
      <c r="AR638" s="69"/>
      <c r="AS638" s="64"/>
      <c r="AT638" s="60"/>
      <c r="AU638" s="64"/>
      <c r="AV638" s="64"/>
      <c r="AW638" s="64"/>
      <c r="AX638" s="64"/>
      <c r="AY638" s="64"/>
      <c r="AZ638" s="64"/>
      <c r="BA638" s="64"/>
      <c r="BB638" s="64"/>
      <c r="BC638" s="69"/>
      <c r="BD638" s="60"/>
      <c r="BE638" s="59"/>
      <c r="BF638" s="60"/>
      <c r="BG638" s="60"/>
      <c r="BH638" s="69"/>
      <c r="BI638" s="64"/>
      <c r="BJ638" s="64"/>
      <c r="BK638" s="60"/>
      <c r="BL638" s="69"/>
      <c r="BM638" s="64"/>
      <c r="BN638" s="60"/>
      <c r="BO638" s="64">
        <v>1811.9616799999999</v>
      </c>
      <c r="BP638" s="64"/>
      <c r="BQ638" s="64"/>
      <c r="BR638" s="64"/>
      <c r="BS638" s="69"/>
      <c r="BT638" s="64"/>
      <c r="BU638" s="70"/>
      <c r="BV638" s="66"/>
      <c r="BW638" s="64"/>
      <c r="BX638" s="66"/>
      <c r="BY638" s="66"/>
      <c r="BZ638" s="64"/>
      <c r="CA638" s="64"/>
      <c r="CB638" s="60"/>
      <c r="CC638" s="60"/>
      <c r="CD638" s="64">
        <v>566.20325000000003</v>
      </c>
      <c r="CE638" s="64"/>
      <c r="CF638" s="69"/>
      <c r="CG638" s="64"/>
    </row>
    <row r="639" spans="1:85" ht="46.5" outlineLevel="1" x14ac:dyDescent="0.35">
      <c r="A639" s="53" t="s">
        <v>1049</v>
      </c>
      <c r="B639" s="54" t="s">
        <v>1066</v>
      </c>
      <c r="C639" s="55" t="s">
        <v>113</v>
      </c>
      <c r="D639" s="77" t="s">
        <v>1067</v>
      </c>
      <c r="E639" s="57" t="s">
        <v>121</v>
      </c>
      <c r="F639" s="86">
        <f t="shared" si="140"/>
        <v>9456.9823199999992</v>
      </c>
      <c r="G639" s="59">
        <f t="shared" si="131"/>
        <v>1701.5087799999999</v>
      </c>
      <c r="H639" s="60">
        <f t="shared" si="132"/>
        <v>7755.47354</v>
      </c>
      <c r="I639" s="61"/>
      <c r="J639" s="60"/>
      <c r="K639" s="69"/>
      <c r="L639" s="64"/>
      <c r="M639" s="63"/>
      <c r="N639" s="64"/>
      <c r="O639" s="69"/>
      <c r="P639" s="64"/>
      <c r="Q639" s="59"/>
      <c r="R639" s="60"/>
      <c r="S639" s="64">
        <v>329.7987</v>
      </c>
      <c r="T639" s="59">
        <v>1701.5087799999999</v>
      </c>
      <c r="U639" s="60">
        <v>17.18722</v>
      </c>
      <c r="V639" s="59"/>
      <c r="W639" s="60"/>
      <c r="X639" s="59"/>
      <c r="Y639" s="60"/>
      <c r="Z639" s="69"/>
      <c r="AA639" s="66"/>
      <c r="AB639" s="63"/>
      <c r="AC639" s="64"/>
      <c r="AD639" s="69"/>
      <c r="AE639" s="64"/>
      <c r="AF639" s="69"/>
      <c r="AG639" s="64"/>
      <c r="AH639" s="59"/>
      <c r="AI639" s="60"/>
      <c r="AJ639" s="64"/>
      <c r="AK639" s="64"/>
      <c r="AL639" s="59"/>
      <c r="AM639" s="60"/>
      <c r="AN639" s="59"/>
      <c r="AO639" s="60"/>
      <c r="AP639" s="59"/>
      <c r="AQ639" s="60"/>
      <c r="AR639" s="69"/>
      <c r="AS639" s="64"/>
      <c r="AT639" s="60"/>
      <c r="AU639" s="64"/>
      <c r="AV639" s="64"/>
      <c r="AW639" s="64"/>
      <c r="AX639" s="64"/>
      <c r="AY639" s="64"/>
      <c r="AZ639" s="64"/>
      <c r="BA639" s="64"/>
      <c r="BB639" s="64"/>
      <c r="BC639" s="69"/>
      <c r="BD639" s="60"/>
      <c r="BE639" s="59"/>
      <c r="BF639" s="60"/>
      <c r="BG639" s="60"/>
      <c r="BH639" s="69"/>
      <c r="BI639" s="64"/>
      <c r="BJ639" s="64"/>
      <c r="BK639" s="64">
        <v>4319.7599300000002</v>
      </c>
      <c r="BL639" s="69"/>
      <c r="BM639" s="64"/>
      <c r="BN639" s="64"/>
      <c r="BO639" s="64">
        <v>1816.80105</v>
      </c>
      <c r="BP639" s="64"/>
      <c r="BQ639" s="64"/>
      <c r="BR639" s="64"/>
      <c r="BS639" s="69"/>
      <c r="BT639" s="64"/>
      <c r="BU639" s="70"/>
      <c r="BV639" s="66"/>
      <c r="BW639" s="64"/>
      <c r="BX639" s="66"/>
      <c r="BY639" s="66"/>
      <c r="BZ639" s="64"/>
      <c r="CA639" s="64"/>
      <c r="CB639" s="60">
        <v>1271.9266399999999</v>
      </c>
      <c r="CC639" s="60"/>
      <c r="CD639" s="64"/>
      <c r="CE639" s="64"/>
      <c r="CF639" s="69"/>
      <c r="CG639" s="64"/>
    </row>
    <row r="640" spans="1:85" ht="46.5" outlineLevel="1" x14ac:dyDescent="0.35">
      <c r="A640" s="94" t="s">
        <v>1049</v>
      </c>
      <c r="B640" s="88" t="s">
        <v>1068</v>
      </c>
      <c r="C640" s="55" t="s">
        <v>113</v>
      </c>
      <c r="D640" s="77" t="s">
        <v>1069</v>
      </c>
      <c r="E640" s="57" t="s">
        <v>121</v>
      </c>
      <c r="F640" s="86">
        <f t="shared" si="140"/>
        <v>172018.71361000001</v>
      </c>
      <c r="G640" s="59">
        <f t="shared" si="131"/>
        <v>15907.885320000001</v>
      </c>
      <c r="H640" s="60">
        <f t="shared" si="132"/>
        <v>156110.82829</v>
      </c>
      <c r="I640" s="61"/>
      <c r="J640" s="60"/>
      <c r="K640" s="69"/>
      <c r="L640" s="64"/>
      <c r="M640" s="63">
        <v>3353.0720000000001</v>
      </c>
      <c r="N640" s="64">
        <v>1369.5646099999999</v>
      </c>
      <c r="O640" s="69"/>
      <c r="P640" s="64"/>
      <c r="Q640" s="59"/>
      <c r="R640" s="60"/>
      <c r="S640" s="64">
        <f>34417.2874+2666.6559</f>
        <v>37083.943299999999</v>
      </c>
      <c r="T640" s="59"/>
      <c r="U640" s="60"/>
      <c r="V640" s="59"/>
      <c r="W640" s="60"/>
      <c r="X640" s="59">
        <v>2409.2044599999999</v>
      </c>
      <c r="Y640" s="60">
        <v>126.80024</v>
      </c>
      <c r="Z640" s="69"/>
      <c r="AA640" s="66"/>
      <c r="AB640" s="63">
        <v>9650.9964099999997</v>
      </c>
      <c r="AC640" s="64">
        <v>18451.652010000002</v>
      </c>
      <c r="AD640" s="69"/>
      <c r="AE640" s="64"/>
      <c r="AF640" s="69"/>
      <c r="AG640" s="64"/>
      <c r="AH640" s="69">
        <v>494.61245000000002</v>
      </c>
      <c r="AI640" s="73">
        <v>202.02481</v>
      </c>
      <c r="AJ640" s="64"/>
      <c r="AK640" s="64"/>
      <c r="AL640" s="59"/>
      <c r="AM640" s="60"/>
      <c r="AN640" s="59"/>
      <c r="AO640" s="60"/>
      <c r="AP640" s="59"/>
      <c r="AQ640" s="60"/>
      <c r="AR640" s="69"/>
      <c r="AS640" s="64"/>
      <c r="AT640" s="60"/>
      <c r="AU640" s="64"/>
      <c r="AV640" s="64"/>
      <c r="AW640" s="64"/>
      <c r="AX640" s="64"/>
      <c r="AY640" s="64"/>
      <c r="AZ640" s="64"/>
      <c r="BA640" s="64"/>
      <c r="BB640" s="64"/>
      <c r="BC640" s="69"/>
      <c r="BD640" s="60"/>
      <c r="BE640" s="59"/>
      <c r="BF640" s="60"/>
      <c r="BG640" s="60"/>
      <c r="BH640" s="69"/>
      <c r="BI640" s="64"/>
      <c r="BJ640" s="64"/>
      <c r="BK640" s="60">
        <v>1628.2135499999999</v>
      </c>
      <c r="BL640" s="69"/>
      <c r="BM640" s="64"/>
      <c r="BN640" s="60">
        <v>74999.536999999997</v>
      </c>
      <c r="BO640" s="64">
        <v>1295.3512700000001</v>
      </c>
      <c r="BP640" s="64"/>
      <c r="BQ640" s="64"/>
      <c r="BR640" s="64">
        <v>18525.398509999999</v>
      </c>
      <c r="BS640" s="69"/>
      <c r="BT640" s="64"/>
      <c r="BU640" s="70"/>
      <c r="BV640" s="66"/>
      <c r="BW640" s="64"/>
      <c r="BX640" s="66"/>
      <c r="BY640" s="66"/>
      <c r="BZ640" s="64"/>
      <c r="CA640" s="64"/>
      <c r="CB640" s="60">
        <v>2428.3429900000001</v>
      </c>
      <c r="CC640" s="60"/>
      <c r="CD640" s="64"/>
      <c r="CE640" s="64"/>
      <c r="CF640" s="69"/>
      <c r="CG640" s="64"/>
    </row>
    <row r="641" spans="1:85" outlineLevel="1" x14ac:dyDescent="0.35">
      <c r="A641" s="92" t="s">
        <v>1038</v>
      </c>
      <c r="B641" s="88" t="s">
        <v>1071</v>
      </c>
      <c r="C641" s="55" t="s">
        <v>113</v>
      </c>
      <c r="D641" s="55" t="s">
        <v>1072</v>
      </c>
      <c r="E641" s="57" t="s">
        <v>65</v>
      </c>
      <c r="F641" s="86">
        <f t="shared" si="140"/>
        <v>11691.254529999998</v>
      </c>
      <c r="G641" s="59">
        <f t="shared" si="131"/>
        <v>8574.1951799999988</v>
      </c>
      <c r="H641" s="60">
        <f t="shared" si="132"/>
        <v>3117.05935</v>
      </c>
      <c r="I641" s="61">
        <v>1110.7971600000001</v>
      </c>
      <c r="J641" s="60">
        <v>453.70587999999998</v>
      </c>
      <c r="K641" s="69">
        <v>1227.4090999999999</v>
      </c>
      <c r="L641" s="64">
        <v>501.33611999999999</v>
      </c>
      <c r="M641" s="63">
        <v>1169.1686999999999</v>
      </c>
      <c r="N641" s="64">
        <v>477.54777000000001</v>
      </c>
      <c r="O641" s="69"/>
      <c r="P641" s="64"/>
      <c r="Q641" s="59"/>
      <c r="R641" s="60"/>
      <c r="S641" s="64">
        <v>1633.2888</v>
      </c>
      <c r="T641" s="59">
        <v>5066.8202199999996</v>
      </c>
      <c r="U641" s="60">
        <v>51.180779999999999</v>
      </c>
      <c r="V641" s="59"/>
      <c r="W641" s="60"/>
      <c r="X641" s="59"/>
      <c r="Y641" s="60"/>
      <c r="Z641" s="69"/>
      <c r="AA641" s="66"/>
      <c r="AB641" s="63"/>
      <c r="AC641" s="64"/>
      <c r="AD641" s="69"/>
      <c r="AE641" s="64"/>
      <c r="AF641" s="69"/>
      <c r="AG641" s="64"/>
      <c r="AH641" s="59"/>
      <c r="AI641" s="60"/>
      <c r="AJ641" s="64"/>
      <c r="AK641" s="64"/>
      <c r="AL641" s="59"/>
      <c r="AM641" s="60"/>
      <c r="AN641" s="59"/>
      <c r="AO641" s="60"/>
      <c r="AP641" s="59"/>
      <c r="AQ641" s="60"/>
      <c r="AR641" s="69"/>
      <c r="AS641" s="64"/>
      <c r="AT641" s="60"/>
      <c r="AU641" s="64"/>
      <c r="AV641" s="64"/>
      <c r="AW641" s="64"/>
      <c r="AX641" s="64"/>
      <c r="AY641" s="64"/>
      <c r="AZ641" s="64"/>
      <c r="BA641" s="64"/>
      <c r="BB641" s="64"/>
      <c r="BC641" s="69"/>
      <c r="BD641" s="60"/>
      <c r="BE641" s="59"/>
      <c r="BF641" s="60"/>
      <c r="BG641" s="60"/>
      <c r="BH641" s="69"/>
      <c r="BI641" s="64"/>
      <c r="BJ641" s="64"/>
      <c r="BK641" s="64"/>
      <c r="BL641" s="69"/>
      <c r="BM641" s="64"/>
      <c r="BN641" s="64"/>
      <c r="BO641" s="64"/>
      <c r="BP641" s="64"/>
      <c r="BQ641" s="64"/>
      <c r="BR641" s="64"/>
      <c r="BS641" s="69"/>
      <c r="BT641" s="64"/>
      <c r="BU641" s="70"/>
      <c r="BV641" s="66"/>
      <c r="BW641" s="64"/>
      <c r="BX641" s="66"/>
      <c r="BY641" s="66"/>
      <c r="BZ641" s="64"/>
      <c r="CA641" s="64"/>
      <c r="CB641" s="60"/>
      <c r="CC641" s="60"/>
      <c r="CD641" s="64"/>
      <c r="CE641" s="64"/>
      <c r="CF641" s="69"/>
      <c r="CG641" s="64"/>
    </row>
    <row r="642" spans="1:85" ht="46.5" outlineLevel="1" x14ac:dyDescent="0.35">
      <c r="A642" s="92" t="s">
        <v>1038</v>
      </c>
      <c r="B642" s="88" t="s">
        <v>1074</v>
      </c>
      <c r="C642" s="55" t="s">
        <v>113</v>
      </c>
      <c r="D642" s="77" t="s">
        <v>1075</v>
      </c>
      <c r="E642" s="57" t="s">
        <v>121</v>
      </c>
      <c r="F642" s="86">
        <f t="shared" si="140"/>
        <v>16144.906820000002</v>
      </c>
      <c r="G642" s="59">
        <f t="shared" si="131"/>
        <v>1294.4016900000001</v>
      </c>
      <c r="H642" s="60">
        <f t="shared" si="132"/>
        <v>14850.505130000001</v>
      </c>
      <c r="I642" s="61"/>
      <c r="J642" s="60"/>
      <c r="K642" s="69"/>
      <c r="L642" s="64"/>
      <c r="M642" s="63"/>
      <c r="N642" s="64"/>
      <c r="O642" s="69"/>
      <c r="P642" s="64"/>
      <c r="Q642" s="59"/>
      <c r="R642" s="60"/>
      <c r="S642" s="64">
        <v>1988.2150200000001</v>
      </c>
      <c r="T642" s="59">
        <v>692.99989000000005</v>
      </c>
      <c r="U642" s="60">
        <v>7.0001100000000003</v>
      </c>
      <c r="V642" s="59"/>
      <c r="W642" s="60"/>
      <c r="X642" s="59"/>
      <c r="Y642" s="60"/>
      <c r="Z642" s="69"/>
      <c r="AA642" s="66"/>
      <c r="AB642" s="63"/>
      <c r="AC642" s="64"/>
      <c r="AD642" s="69"/>
      <c r="AE642" s="64"/>
      <c r="AF642" s="69"/>
      <c r="AG642" s="64"/>
      <c r="AH642" s="69">
        <v>601.40180000000009</v>
      </c>
      <c r="AI642" s="73">
        <v>245.64299</v>
      </c>
      <c r="AJ642" s="64">
        <v>11024.81465</v>
      </c>
      <c r="AK642" s="64"/>
      <c r="AL642" s="59"/>
      <c r="AM642" s="60"/>
      <c r="AN642" s="59"/>
      <c r="AO642" s="60"/>
      <c r="AP642" s="59"/>
      <c r="AQ642" s="60"/>
      <c r="AR642" s="69"/>
      <c r="AS642" s="64"/>
      <c r="AT642" s="60"/>
      <c r="AU642" s="64"/>
      <c r="AV642" s="64"/>
      <c r="AW642" s="64"/>
      <c r="AX642" s="64"/>
      <c r="AY642" s="64"/>
      <c r="AZ642" s="64"/>
      <c r="BA642" s="64"/>
      <c r="BB642" s="64"/>
      <c r="BC642" s="69"/>
      <c r="BD642" s="60"/>
      <c r="BE642" s="59"/>
      <c r="BF642" s="60"/>
      <c r="BG642" s="60"/>
      <c r="BH642" s="69"/>
      <c r="BI642" s="64"/>
      <c r="BJ642" s="64"/>
      <c r="BK642" s="64"/>
      <c r="BL642" s="69"/>
      <c r="BM642" s="64"/>
      <c r="BN642" s="64"/>
      <c r="BO642" s="64">
        <v>898.95835</v>
      </c>
      <c r="BP642" s="64"/>
      <c r="BQ642" s="64"/>
      <c r="BR642" s="64"/>
      <c r="BS642" s="69"/>
      <c r="BT642" s="64"/>
      <c r="BU642" s="70"/>
      <c r="BV642" s="66"/>
      <c r="BW642" s="64"/>
      <c r="BX642" s="66"/>
      <c r="BY642" s="66"/>
      <c r="BZ642" s="64"/>
      <c r="CA642" s="64"/>
      <c r="CB642" s="60">
        <v>685.87401</v>
      </c>
      <c r="CC642" s="60"/>
      <c r="CD642" s="64"/>
      <c r="CE642" s="64"/>
      <c r="CF642" s="69"/>
      <c r="CG642" s="64"/>
    </row>
    <row r="643" spans="1:85" outlineLevel="1" x14ac:dyDescent="0.35">
      <c r="A643" s="92" t="s">
        <v>1038</v>
      </c>
      <c r="B643" s="110" t="s">
        <v>1076</v>
      </c>
      <c r="C643" s="55" t="s">
        <v>113</v>
      </c>
      <c r="D643" s="77">
        <v>2435000169</v>
      </c>
      <c r="E643" s="57" t="s">
        <v>65</v>
      </c>
      <c r="F643" s="86">
        <f t="shared" si="140"/>
        <v>842.33461999999997</v>
      </c>
      <c r="G643" s="59">
        <f t="shared" si="131"/>
        <v>0</v>
      </c>
      <c r="H643" s="60">
        <f t="shared" si="132"/>
        <v>842.33461999999997</v>
      </c>
      <c r="I643" s="61"/>
      <c r="J643" s="60"/>
      <c r="K643" s="69"/>
      <c r="L643" s="64"/>
      <c r="M643" s="63"/>
      <c r="N643" s="64"/>
      <c r="O643" s="69"/>
      <c r="P643" s="64"/>
      <c r="Q643" s="59"/>
      <c r="R643" s="60"/>
      <c r="S643" s="64">
        <v>842.33461999999997</v>
      </c>
      <c r="T643" s="59"/>
      <c r="U643" s="60"/>
      <c r="V643" s="59"/>
      <c r="W643" s="60"/>
      <c r="X643" s="59"/>
      <c r="Y643" s="60"/>
      <c r="Z643" s="69"/>
      <c r="AA643" s="66"/>
      <c r="AB643" s="63"/>
      <c r="AC643" s="64"/>
      <c r="AD643" s="69"/>
      <c r="AE643" s="64"/>
      <c r="AF643" s="69"/>
      <c r="AG643" s="64"/>
      <c r="AH643" s="59"/>
      <c r="AI643" s="60"/>
      <c r="AJ643" s="64"/>
      <c r="AK643" s="64"/>
      <c r="AL643" s="59"/>
      <c r="AM643" s="60"/>
      <c r="AN643" s="59"/>
      <c r="AO643" s="60"/>
      <c r="AP643" s="59"/>
      <c r="AQ643" s="60"/>
      <c r="AR643" s="69"/>
      <c r="AS643" s="64"/>
      <c r="AT643" s="60"/>
      <c r="AU643" s="64"/>
      <c r="AV643" s="64"/>
      <c r="AW643" s="64"/>
      <c r="AX643" s="64"/>
      <c r="AY643" s="64"/>
      <c r="AZ643" s="64"/>
      <c r="BA643" s="64"/>
      <c r="BB643" s="64"/>
      <c r="BC643" s="69"/>
      <c r="BD643" s="60"/>
      <c r="BE643" s="59"/>
      <c r="BF643" s="60"/>
      <c r="BG643" s="60"/>
      <c r="BH643" s="69"/>
      <c r="BI643" s="64"/>
      <c r="BJ643" s="64"/>
      <c r="BK643" s="64"/>
      <c r="BL643" s="69"/>
      <c r="BM643" s="64"/>
      <c r="BN643" s="64"/>
      <c r="BO643" s="64"/>
      <c r="BP643" s="64"/>
      <c r="BQ643" s="64"/>
      <c r="BR643" s="64"/>
      <c r="BS643" s="69"/>
      <c r="BT643" s="64"/>
      <c r="BU643" s="70"/>
      <c r="BV643" s="66"/>
      <c r="BW643" s="64"/>
      <c r="BX643" s="66"/>
      <c r="BY643" s="66"/>
      <c r="BZ643" s="64"/>
      <c r="CA643" s="64"/>
      <c r="CB643" s="60"/>
      <c r="CC643" s="60"/>
      <c r="CD643" s="64"/>
      <c r="CE643" s="64"/>
      <c r="CF643" s="69"/>
      <c r="CG643" s="64"/>
    </row>
    <row r="644" spans="1:85" ht="46.5" outlineLevel="1" x14ac:dyDescent="0.35">
      <c r="A644" s="92" t="s">
        <v>1038</v>
      </c>
      <c r="B644" s="88" t="s">
        <v>1077</v>
      </c>
      <c r="C644" s="55" t="s">
        <v>113</v>
      </c>
      <c r="D644" s="77" t="s">
        <v>1078</v>
      </c>
      <c r="E644" s="57" t="s">
        <v>65</v>
      </c>
      <c r="F644" s="86">
        <f t="shared" si="140"/>
        <v>10369.4872</v>
      </c>
      <c r="G644" s="59">
        <f t="shared" si="131"/>
        <v>0</v>
      </c>
      <c r="H644" s="60">
        <f t="shared" si="132"/>
        <v>10369.4872</v>
      </c>
      <c r="I644" s="61"/>
      <c r="J644" s="60"/>
      <c r="K644" s="69"/>
      <c r="L644" s="64"/>
      <c r="M644" s="63"/>
      <c r="N644" s="64"/>
      <c r="O644" s="69"/>
      <c r="P644" s="64"/>
      <c r="Q644" s="59"/>
      <c r="R644" s="60"/>
      <c r="S644" s="64">
        <v>7998.3262999999997</v>
      </c>
      <c r="T644" s="59"/>
      <c r="U644" s="60"/>
      <c r="V644" s="59"/>
      <c r="W644" s="60"/>
      <c r="X644" s="59"/>
      <c r="Y644" s="60"/>
      <c r="Z644" s="69"/>
      <c r="AA644" s="66"/>
      <c r="AB644" s="63"/>
      <c r="AC644" s="64"/>
      <c r="AD644" s="69"/>
      <c r="AE644" s="64"/>
      <c r="AF644" s="69"/>
      <c r="AG644" s="64"/>
      <c r="AH644" s="59"/>
      <c r="AI644" s="60"/>
      <c r="AJ644" s="64">
        <v>2371.1608999999999</v>
      </c>
      <c r="AK644" s="64"/>
      <c r="AL644" s="59"/>
      <c r="AM644" s="60"/>
      <c r="AN644" s="59"/>
      <c r="AO644" s="60"/>
      <c r="AP644" s="59"/>
      <c r="AQ644" s="60"/>
      <c r="AR644" s="69"/>
      <c r="AS644" s="64"/>
      <c r="AT644" s="60"/>
      <c r="AU644" s="64"/>
      <c r="AV644" s="64"/>
      <c r="AW644" s="64"/>
      <c r="AX644" s="64"/>
      <c r="AY644" s="64"/>
      <c r="AZ644" s="64"/>
      <c r="BA644" s="64"/>
      <c r="BB644" s="64"/>
      <c r="BC644" s="69"/>
      <c r="BD644" s="60"/>
      <c r="BE644" s="59"/>
      <c r="BF644" s="60"/>
      <c r="BG644" s="60"/>
      <c r="BH644" s="69"/>
      <c r="BI644" s="64"/>
      <c r="BJ644" s="64"/>
      <c r="BK644" s="64"/>
      <c r="BL644" s="69"/>
      <c r="BM644" s="64"/>
      <c r="BN644" s="64"/>
      <c r="BO644" s="64"/>
      <c r="BP644" s="64"/>
      <c r="BQ644" s="64"/>
      <c r="BR644" s="64"/>
      <c r="BS644" s="69"/>
      <c r="BT644" s="64"/>
      <c r="BU644" s="70"/>
      <c r="BV644" s="66"/>
      <c r="BW644" s="64"/>
      <c r="BX644" s="66"/>
      <c r="BY644" s="66"/>
      <c r="BZ644" s="64"/>
      <c r="CA644" s="64"/>
      <c r="CB644" s="60"/>
      <c r="CC644" s="60"/>
      <c r="CD644" s="64"/>
      <c r="CE644" s="64"/>
      <c r="CF644" s="69"/>
      <c r="CG644" s="64"/>
    </row>
    <row r="645" spans="1:85" outlineLevel="1" x14ac:dyDescent="0.35">
      <c r="A645" s="92" t="s">
        <v>1038</v>
      </c>
      <c r="B645" s="54" t="s">
        <v>1080</v>
      </c>
      <c r="C645" s="55" t="s">
        <v>113</v>
      </c>
      <c r="D645" s="77" t="s">
        <v>1081</v>
      </c>
      <c r="E645" s="57" t="s">
        <v>65</v>
      </c>
      <c r="F645" s="86">
        <f t="shared" si="140"/>
        <v>1562.752</v>
      </c>
      <c r="G645" s="59">
        <f t="shared" si="131"/>
        <v>514.86928</v>
      </c>
      <c r="H645" s="60">
        <f t="shared" si="132"/>
        <v>1047.8827200000001</v>
      </c>
      <c r="I645" s="61"/>
      <c r="J645" s="60"/>
      <c r="K645" s="69">
        <v>514.86928</v>
      </c>
      <c r="L645" s="64">
        <v>210.29872</v>
      </c>
      <c r="M645" s="63"/>
      <c r="N645" s="64"/>
      <c r="O645" s="69"/>
      <c r="P645" s="64"/>
      <c r="Q645" s="59"/>
      <c r="R645" s="60"/>
      <c r="S645" s="64">
        <v>837.58399999999995</v>
      </c>
      <c r="T645" s="59"/>
      <c r="U645" s="60"/>
      <c r="V645" s="59"/>
      <c r="W645" s="60"/>
      <c r="X645" s="59"/>
      <c r="Y645" s="60"/>
      <c r="Z645" s="69"/>
      <c r="AA645" s="66"/>
      <c r="AB645" s="63"/>
      <c r="AC645" s="64"/>
      <c r="AD645" s="69"/>
      <c r="AE645" s="64"/>
      <c r="AF645" s="69"/>
      <c r="AG645" s="64"/>
      <c r="AH645" s="59"/>
      <c r="AI645" s="60"/>
      <c r="AJ645" s="64"/>
      <c r="AK645" s="64"/>
      <c r="AL645" s="59"/>
      <c r="AM645" s="60"/>
      <c r="AN645" s="59"/>
      <c r="AO645" s="60"/>
      <c r="AP645" s="59"/>
      <c r="AQ645" s="60"/>
      <c r="AR645" s="69"/>
      <c r="AS645" s="64"/>
      <c r="AT645" s="60"/>
      <c r="AU645" s="64"/>
      <c r="AV645" s="64"/>
      <c r="AW645" s="64"/>
      <c r="AX645" s="64"/>
      <c r="AY645" s="64"/>
      <c r="AZ645" s="64"/>
      <c r="BA645" s="64"/>
      <c r="BB645" s="64"/>
      <c r="BC645" s="69"/>
      <c r="BD645" s="60"/>
      <c r="BE645" s="59"/>
      <c r="BF645" s="60"/>
      <c r="BG645" s="60"/>
      <c r="BH645" s="69"/>
      <c r="BI645" s="64"/>
      <c r="BJ645" s="64"/>
      <c r="BK645" s="64"/>
      <c r="BL645" s="69"/>
      <c r="BM645" s="64"/>
      <c r="BN645" s="64"/>
      <c r="BO645" s="64"/>
      <c r="BP645" s="64"/>
      <c r="BQ645" s="64"/>
      <c r="BR645" s="64"/>
      <c r="BS645" s="69"/>
      <c r="BT645" s="64"/>
      <c r="BU645" s="70"/>
      <c r="BV645" s="66"/>
      <c r="BW645" s="64"/>
      <c r="BX645" s="66"/>
      <c r="BY645" s="66"/>
      <c r="BZ645" s="64"/>
      <c r="CA645" s="64"/>
      <c r="CB645" s="60"/>
      <c r="CC645" s="60"/>
      <c r="CD645" s="64"/>
      <c r="CE645" s="64"/>
      <c r="CF645" s="69"/>
      <c r="CG645" s="64"/>
    </row>
    <row r="646" spans="1:85" s="78" customFormat="1" ht="22.5" x14ac:dyDescent="0.3">
      <c r="A646" s="105" t="s">
        <v>1082</v>
      </c>
      <c r="B646" s="106"/>
      <c r="C646" s="97" t="s">
        <v>133</v>
      </c>
      <c r="D646" s="98"/>
      <c r="E646" s="98"/>
      <c r="F646" s="99">
        <f t="shared" ref="F646:AK646" si="141">SUBTOTAL(9,F619:F645)</f>
        <v>480297.19121999992</v>
      </c>
      <c r="G646" s="99">
        <f t="shared" si="141"/>
        <v>154198.12654000003</v>
      </c>
      <c r="H646" s="99">
        <f t="shared" si="141"/>
        <v>326099.06467999995</v>
      </c>
      <c r="I646" s="99">
        <f t="shared" si="141"/>
        <v>5562.5616300000002</v>
      </c>
      <c r="J646" s="99">
        <f t="shared" si="141"/>
        <v>2272.0322299999998</v>
      </c>
      <c r="K646" s="99">
        <f t="shared" si="141"/>
        <v>7761.1600600000002</v>
      </c>
      <c r="L646" s="99">
        <f t="shared" si="141"/>
        <v>3170.0513299999993</v>
      </c>
      <c r="M646" s="99">
        <f t="shared" si="141"/>
        <v>4727.4582</v>
      </c>
      <c r="N646" s="99">
        <f t="shared" si="141"/>
        <v>1930.9336199999998</v>
      </c>
      <c r="O646" s="99">
        <f t="shared" si="141"/>
        <v>201.27903000000001</v>
      </c>
      <c r="P646" s="99">
        <f t="shared" si="141"/>
        <v>384.82352000000003</v>
      </c>
      <c r="Q646" s="99">
        <f t="shared" si="141"/>
        <v>0</v>
      </c>
      <c r="R646" s="99">
        <f t="shared" si="141"/>
        <v>0</v>
      </c>
      <c r="S646" s="99">
        <f t="shared" si="141"/>
        <v>61049.058460000007</v>
      </c>
      <c r="T646" s="99">
        <f t="shared" si="141"/>
        <v>45999.344569999994</v>
      </c>
      <c r="U646" s="99">
        <f t="shared" si="141"/>
        <v>464.64693000000005</v>
      </c>
      <c r="V646" s="99">
        <f t="shared" si="141"/>
        <v>2408.6699899999999</v>
      </c>
      <c r="W646" s="99">
        <f t="shared" si="141"/>
        <v>24.330010000000001</v>
      </c>
      <c r="X646" s="99">
        <f t="shared" si="141"/>
        <v>5091.8967199999997</v>
      </c>
      <c r="Y646" s="99">
        <f t="shared" si="141"/>
        <v>267.99456999999995</v>
      </c>
      <c r="Z646" s="99">
        <f t="shared" si="141"/>
        <v>0</v>
      </c>
      <c r="AA646" s="99">
        <f t="shared" si="141"/>
        <v>0</v>
      </c>
      <c r="AB646" s="99">
        <f t="shared" si="141"/>
        <v>10042.4946</v>
      </c>
      <c r="AC646" s="99">
        <f t="shared" si="141"/>
        <v>19200.153820000003</v>
      </c>
      <c r="AD646" s="99">
        <f t="shared" si="141"/>
        <v>0</v>
      </c>
      <c r="AE646" s="99">
        <f t="shared" si="141"/>
        <v>0</v>
      </c>
      <c r="AF646" s="99">
        <f t="shared" si="141"/>
        <v>195.35316</v>
      </c>
      <c r="AG646" s="99">
        <f t="shared" si="141"/>
        <v>79.792140000000003</v>
      </c>
      <c r="AH646" s="99">
        <f t="shared" si="141"/>
        <v>1096.0142500000002</v>
      </c>
      <c r="AI646" s="99">
        <f t="shared" si="141"/>
        <v>447.6678</v>
      </c>
      <c r="AJ646" s="99">
        <f t="shared" si="141"/>
        <v>57978.765180000002</v>
      </c>
      <c r="AK646" s="99">
        <f t="shared" si="141"/>
        <v>0</v>
      </c>
      <c r="AL646" s="99">
        <f t="shared" ref="AL646:BQ646" si="142">SUBTOTAL(9,AL619:AL645)</f>
        <v>24956.5</v>
      </c>
      <c r="AM646" s="99">
        <f t="shared" si="142"/>
        <v>10193.5</v>
      </c>
      <c r="AN646" s="99">
        <f t="shared" si="142"/>
        <v>24140</v>
      </c>
      <c r="AO646" s="99">
        <f t="shared" si="142"/>
        <v>9860</v>
      </c>
      <c r="AP646" s="99">
        <f t="shared" si="142"/>
        <v>0</v>
      </c>
      <c r="AQ646" s="99">
        <f t="shared" si="142"/>
        <v>0</v>
      </c>
      <c r="AR646" s="99">
        <f t="shared" si="142"/>
        <v>22015.394330000003</v>
      </c>
      <c r="AS646" s="99">
        <f t="shared" si="142"/>
        <v>5201.6661700000004</v>
      </c>
      <c r="AT646" s="99">
        <f t="shared" si="142"/>
        <v>0</v>
      </c>
      <c r="AU646" s="99">
        <f t="shared" si="142"/>
        <v>0</v>
      </c>
      <c r="AV646" s="99">
        <f t="shared" si="142"/>
        <v>0</v>
      </c>
      <c r="AW646" s="99">
        <f t="shared" si="142"/>
        <v>0</v>
      </c>
      <c r="AX646" s="99">
        <f t="shared" si="142"/>
        <v>0</v>
      </c>
      <c r="AY646" s="99">
        <f t="shared" si="142"/>
        <v>0</v>
      </c>
      <c r="AZ646" s="99">
        <f t="shared" si="142"/>
        <v>0</v>
      </c>
      <c r="BA646" s="99">
        <f t="shared" si="142"/>
        <v>0</v>
      </c>
      <c r="BB646" s="99">
        <f t="shared" si="142"/>
        <v>0</v>
      </c>
      <c r="BC646" s="99">
        <f t="shared" si="142"/>
        <v>0</v>
      </c>
      <c r="BD646" s="99">
        <f t="shared" si="142"/>
        <v>0</v>
      </c>
      <c r="BE646" s="99">
        <f t="shared" si="142"/>
        <v>0</v>
      </c>
      <c r="BF646" s="99">
        <f t="shared" si="142"/>
        <v>0</v>
      </c>
      <c r="BG646" s="99">
        <f t="shared" si="142"/>
        <v>0</v>
      </c>
      <c r="BH646" s="99">
        <f t="shared" si="142"/>
        <v>0</v>
      </c>
      <c r="BI646" s="99">
        <f t="shared" si="142"/>
        <v>0</v>
      </c>
      <c r="BJ646" s="99">
        <f t="shared" si="142"/>
        <v>0</v>
      </c>
      <c r="BK646" s="99">
        <f t="shared" si="142"/>
        <v>5947.9734800000006</v>
      </c>
      <c r="BL646" s="99">
        <f>SUBTOTAL(9,BL619:BL645)</f>
        <v>0</v>
      </c>
      <c r="BM646" s="99">
        <f>SUBTOTAL(9,BM619:BM645)</f>
        <v>0</v>
      </c>
      <c r="BN646" s="99">
        <f t="shared" si="142"/>
        <v>74999.536999999997</v>
      </c>
      <c r="BO646" s="99">
        <f t="shared" si="142"/>
        <v>9816.1779999999999</v>
      </c>
      <c r="BP646" s="99">
        <f t="shared" si="142"/>
        <v>0</v>
      </c>
      <c r="BQ646" s="99">
        <f t="shared" si="142"/>
        <v>31723.289910000003</v>
      </c>
      <c r="BR646" s="99">
        <f t="shared" ref="BR646:CG646" si="143">SUBTOTAL(9,BR619:BR645)</f>
        <v>18525.398509999999</v>
      </c>
      <c r="BS646" s="99">
        <f t="shared" si="143"/>
        <v>0</v>
      </c>
      <c r="BT646" s="99">
        <f t="shared" si="143"/>
        <v>0</v>
      </c>
      <c r="BU646" s="99">
        <f t="shared" si="143"/>
        <v>0</v>
      </c>
      <c r="BV646" s="99">
        <f t="shared" si="143"/>
        <v>0</v>
      </c>
      <c r="BW646" s="99">
        <f t="shared" si="143"/>
        <v>0</v>
      </c>
      <c r="BX646" s="99">
        <f t="shared" si="143"/>
        <v>0</v>
      </c>
      <c r="BY646" s="99">
        <f t="shared" si="143"/>
        <v>0</v>
      </c>
      <c r="BZ646" s="99">
        <f t="shared" si="143"/>
        <v>0</v>
      </c>
      <c r="CA646" s="99">
        <f t="shared" si="143"/>
        <v>0</v>
      </c>
      <c r="CB646" s="99">
        <f t="shared" si="143"/>
        <v>11511.29019</v>
      </c>
      <c r="CC646" s="99">
        <f t="shared" si="143"/>
        <v>0</v>
      </c>
      <c r="CD646" s="99">
        <f t="shared" si="143"/>
        <v>1049.98181</v>
      </c>
      <c r="CE646" s="99">
        <f t="shared" si="143"/>
        <v>0</v>
      </c>
      <c r="CF646" s="99">
        <f t="shared" si="143"/>
        <v>0</v>
      </c>
      <c r="CG646" s="99">
        <f t="shared" si="143"/>
        <v>0</v>
      </c>
    </row>
    <row r="647" spans="1:85" ht="69.75" outlineLevel="1" x14ac:dyDescent="0.35">
      <c r="A647" s="54" t="s">
        <v>1083</v>
      </c>
      <c r="B647" s="71" t="s">
        <v>1086</v>
      </c>
      <c r="C647" s="55" t="s">
        <v>64</v>
      </c>
      <c r="D647" s="77">
        <v>243601289834</v>
      </c>
      <c r="E647" s="57" t="s">
        <v>65</v>
      </c>
      <c r="F647" s="86">
        <f t="shared" ref="F647:F660" si="144">G647+H647</f>
        <v>867.15048000000002</v>
      </c>
      <c r="G647" s="59">
        <f t="shared" ref="G647:G710" si="145">SUMIF($I$4:$CG$4,"федеральный бюджет",I647:CG647)</f>
        <v>178.67171999999999</v>
      </c>
      <c r="H647" s="60">
        <f t="shared" ref="H647:H710" si="146">SUMIF($I$4:$CG$4,"краевой бюджет",I647:CG647)</f>
        <v>688.47875999999997</v>
      </c>
      <c r="I647" s="61">
        <v>37.175600000000003</v>
      </c>
      <c r="J647" s="60">
        <v>15.1844</v>
      </c>
      <c r="K647" s="69">
        <v>2.8961399999999999</v>
      </c>
      <c r="L647" s="64">
        <v>1.18293</v>
      </c>
      <c r="M647" s="63"/>
      <c r="N647" s="64"/>
      <c r="O647" s="69"/>
      <c r="P647" s="64"/>
      <c r="Q647" s="59"/>
      <c r="R647" s="60"/>
      <c r="S647" s="64">
        <v>4.7114099999999999</v>
      </c>
      <c r="T647" s="59">
        <v>138.59997999999999</v>
      </c>
      <c r="U647" s="60">
        <v>1.40002</v>
      </c>
      <c r="V647" s="59"/>
      <c r="W647" s="60"/>
      <c r="X647" s="59"/>
      <c r="Y647" s="60"/>
      <c r="Z647" s="69"/>
      <c r="AA647" s="66"/>
      <c r="AB647" s="63"/>
      <c r="AC647" s="64"/>
      <c r="AD647" s="69"/>
      <c r="AE647" s="64"/>
      <c r="AF647" s="69"/>
      <c r="AG647" s="64"/>
      <c r="AH647" s="59"/>
      <c r="AI647" s="60"/>
      <c r="AJ647" s="64"/>
      <c r="AK647" s="64"/>
      <c r="AL647" s="59"/>
      <c r="AM647" s="60"/>
      <c r="AN647" s="59"/>
      <c r="AO647" s="60"/>
      <c r="AP647" s="59"/>
      <c r="AQ647" s="60"/>
      <c r="AR647" s="69"/>
      <c r="AS647" s="64"/>
      <c r="AT647" s="60"/>
      <c r="AU647" s="64"/>
      <c r="AV647" s="64"/>
      <c r="AW647" s="64"/>
      <c r="AX647" s="64"/>
      <c r="AY647" s="64"/>
      <c r="AZ647" s="64"/>
      <c r="BA647" s="64"/>
      <c r="BB647" s="64"/>
      <c r="BC647" s="69"/>
      <c r="BD647" s="60"/>
      <c r="BE647" s="59"/>
      <c r="BF647" s="60"/>
      <c r="BG647" s="60"/>
      <c r="BH647" s="69"/>
      <c r="BI647" s="64"/>
      <c r="BJ647" s="64"/>
      <c r="BK647" s="64"/>
      <c r="BL647" s="69"/>
      <c r="BM647" s="64"/>
      <c r="BN647" s="64"/>
      <c r="BO647" s="64"/>
      <c r="BP647" s="64"/>
      <c r="BQ647" s="60">
        <v>666</v>
      </c>
      <c r="BR647" s="64"/>
      <c r="BS647" s="69"/>
      <c r="BT647" s="64"/>
      <c r="BU647" s="70"/>
      <c r="BV647" s="66"/>
      <c r="BW647" s="64"/>
      <c r="BX647" s="66"/>
      <c r="BY647" s="66"/>
      <c r="BZ647" s="64"/>
      <c r="CA647" s="64"/>
      <c r="CB647" s="60"/>
      <c r="CC647" s="60"/>
      <c r="CD647" s="64"/>
      <c r="CE647" s="64"/>
      <c r="CF647" s="69"/>
      <c r="CG647" s="64"/>
    </row>
    <row r="648" spans="1:85" ht="46.5" outlineLevel="1" x14ac:dyDescent="0.35">
      <c r="A648" s="84" t="s">
        <v>1083</v>
      </c>
      <c r="B648" s="88" t="s">
        <v>1084</v>
      </c>
      <c r="C648" s="55" t="s">
        <v>71</v>
      </c>
      <c r="D648" s="77" t="s">
        <v>1085</v>
      </c>
      <c r="E648" s="57" t="s">
        <v>65</v>
      </c>
      <c r="F648" s="86">
        <f t="shared" si="144"/>
        <v>3514.9315000000001</v>
      </c>
      <c r="G648" s="59">
        <f t="shared" si="145"/>
        <v>1205.33617</v>
      </c>
      <c r="H648" s="60">
        <f t="shared" si="146"/>
        <v>2309.5953300000001</v>
      </c>
      <c r="I648" s="61"/>
      <c r="J648" s="60"/>
      <c r="K648" s="69">
        <v>260.65257000000003</v>
      </c>
      <c r="L648" s="64">
        <v>106.46373</v>
      </c>
      <c r="M648" s="63"/>
      <c r="N648" s="64"/>
      <c r="O648" s="69"/>
      <c r="P648" s="64"/>
      <c r="Q648" s="59"/>
      <c r="R648" s="60"/>
      <c r="S648" s="64">
        <v>424.02690000000001</v>
      </c>
      <c r="T648" s="59">
        <v>944.68359999999996</v>
      </c>
      <c r="U648" s="60">
        <v>9.5424000000000007</v>
      </c>
      <c r="V648" s="59"/>
      <c r="W648" s="60"/>
      <c r="X648" s="59"/>
      <c r="Y648" s="60"/>
      <c r="Z648" s="69"/>
      <c r="AA648" s="66"/>
      <c r="AB648" s="63"/>
      <c r="AC648" s="64"/>
      <c r="AD648" s="69"/>
      <c r="AE648" s="64"/>
      <c r="AF648" s="69"/>
      <c r="AG648" s="64"/>
      <c r="AH648" s="59"/>
      <c r="AI648" s="60"/>
      <c r="AJ648" s="64"/>
      <c r="AK648" s="64"/>
      <c r="AL648" s="59"/>
      <c r="AM648" s="60"/>
      <c r="AN648" s="59"/>
      <c r="AO648" s="60"/>
      <c r="AP648" s="59"/>
      <c r="AQ648" s="60"/>
      <c r="AR648" s="69"/>
      <c r="AS648" s="64"/>
      <c r="AT648" s="60"/>
      <c r="AU648" s="64"/>
      <c r="AV648" s="64"/>
      <c r="AW648" s="64"/>
      <c r="AX648" s="64"/>
      <c r="AY648" s="64"/>
      <c r="AZ648" s="64"/>
      <c r="BA648" s="64"/>
      <c r="BB648" s="64"/>
      <c r="BC648" s="69"/>
      <c r="BD648" s="60"/>
      <c r="BE648" s="59"/>
      <c r="BF648" s="60"/>
      <c r="BG648" s="60"/>
      <c r="BH648" s="69"/>
      <c r="BI648" s="64"/>
      <c r="BJ648" s="64"/>
      <c r="BK648" s="64"/>
      <c r="BL648" s="69"/>
      <c r="BM648" s="64"/>
      <c r="BN648" s="64"/>
      <c r="BO648" s="64">
        <v>33.834000000000003</v>
      </c>
      <c r="BP648" s="64"/>
      <c r="BQ648" s="64">
        <v>1735.7283</v>
      </c>
      <c r="BR648" s="64"/>
      <c r="BS648" s="69"/>
      <c r="BT648" s="64"/>
      <c r="BU648" s="70"/>
      <c r="BV648" s="66"/>
      <c r="BW648" s="64"/>
      <c r="BX648" s="66"/>
      <c r="BY648" s="66"/>
      <c r="BZ648" s="64"/>
      <c r="CA648" s="64"/>
      <c r="CB648" s="60"/>
      <c r="CC648" s="60"/>
      <c r="CD648" s="64"/>
      <c r="CE648" s="64"/>
      <c r="CF648" s="69"/>
      <c r="CG648" s="64"/>
    </row>
    <row r="649" spans="1:85" ht="46.5" outlineLevel="1" x14ac:dyDescent="0.35">
      <c r="A649" s="84" t="s">
        <v>1083</v>
      </c>
      <c r="B649" s="88" t="s">
        <v>1087</v>
      </c>
      <c r="C649" s="55" t="s">
        <v>71</v>
      </c>
      <c r="D649" s="55" t="s">
        <v>1088</v>
      </c>
      <c r="E649" s="57" t="s">
        <v>65</v>
      </c>
      <c r="F649" s="86">
        <f t="shared" si="144"/>
        <v>211.94824</v>
      </c>
      <c r="G649" s="59">
        <f t="shared" si="145"/>
        <v>69.829149999999998</v>
      </c>
      <c r="H649" s="60">
        <f t="shared" si="146"/>
        <v>142.11909</v>
      </c>
      <c r="I649" s="61"/>
      <c r="J649" s="60"/>
      <c r="K649" s="69">
        <v>69.829149999999998</v>
      </c>
      <c r="L649" s="64">
        <v>28.52176</v>
      </c>
      <c r="M649" s="63"/>
      <c r="N649" s="64"/>
      <c r="O649" s="69"/>
      <c r="P649" s="64"/>
      <c r="Q649" s="59"/>
      <c r="R649" s="60"/>
      <c r="S649" s="64">
        <v>113.59733</v>
      </c>
      <c r="T649" s="59"/>
      <c r="U649" s="60"/>
      <c r="V649" s="59"/>
      <c r="W649" s="60"/>
      <c r="X649" s="59"/>
      <c r="Y649" s="60"/>
      <c r="Z649" s="69"/>
      <c r="AA649" s="66"/>
      <c r="AB649" s="63"/>
      <c r="AC649" s="64"/>
      <c r="AD649" s="69"/>
      <c r="AE649" s="64"/>
      <c r="AF649" s="69"/>
      <c r="AG649" s="64"/>
      <c r="AH649" s="59"/>
      <c r="AI649" s="60"/>
      <c r="AJ649" s="64"/>
      <c r="AK649" s="64"/>
      <c r="AL649" s="59"/>
      <c r="AM649" s="60"/>
      <c r="AN649" s="59"/>
      <c r="AO649" s="60"/>
      <c r="AP649" s="59"/>
      <c r="AQ649" s="60"/>
      <c r="AR649" s="69"/>
      <c r="AS649" s="64"/>
      <c r="AT649" s="60"/>
      <c r="AU649" s="64"/>
      <c r="AV649" s="64"/>
      <c r="AW649" s="64"/>
      <c r="AX649" s="64"/>
      <c r="AY649" s="64"/>
      <c r="AZ649" s="64"/>
      <c r="BA649" s="64"/>
      <c r="BB649" s="64"/>
      <c r="BC649" s="69"/>
      <c r="BD649" s="60"/>
      <c r="BE649" s="59"/>
      <c r="BF649" s="60"/>
      <c r="BG649" s="60"/>
      <c r="BH649" s="69"/>
      <c r="BI649" s="64"/>
      <c r="BJ649" s="64"/>
      <c r="BK649" s="64"/>
      <c r="BL649" s="69"/>
      <c r="BM649" s="64"/>
      <c r="BN649" s="64"/>
      <c r="BO649" s="64"/>
      <c r="BP649" s="64"/>
      <c r="BQ649" s="64"/>
      <c r="BR649" s="64"/>
      <c r="BS649" s="69"/>
      <c r="BT649" s="64"/>
      <c r="BU649" s="70"/>
      <c r="BV649" s="66"/>
      <c r="BW649" s="64"/>
      <c r="BX649" s="66"/>
      <c r="BY649" s="66"/>
      <c r="BZ649" s="64"/>
      <c r="CA649" s="64"/>
      <c r="CB649" s="60"/>
      <c r="CC649" s="60"/>
      <c r="CD649" s="64"/>
      <c r="CE649" s="64"/>
      <c r="CF649" s="69"/>
      <c r="CG649" s="64"/>
    </row>
    <row r="650" spans="1:85" ht="46.5" outlineLevel="1" x14ac:dyDescent="0.35">
      <c r="A650" s="54" t="s">
        <v>1083</v>
      </c>
      <c r="B650" s="88" t="s">
        <v>1089</v>
      </c>
      <c r="C650" s="55" t="s">
        <v>71</v>
      </c>
      <c r="D650" s="55" t="s">
        <v>1090</v>
      </c>
      <c r="E650" s="57" t="s">
        <v>65</v>
      </c>
      <c r="F650" s="86">
        <f t="shared" si="144"/>
        <v>4559.0956900000001</v>
      </c>
      <c r="G650" s="59">
        <f t="shared" si="145"/>
        <v>1238.2656199999999</v>
      </c>
      <c r="H650" s="60">
        <f t="shared" si="146"/>
        <v>3320.83007</v>
      </c>
      <c r="I650" s="61">
        <v>24.634609999999999</v>
      </c>
      <c r="J650" s="60">
        <v>10.06203</v>
      </c>
      <c r="K650" s="69">
        <v>139.98008999999999</v>
      </c>
      <c r="L650" s="64">
        <v>57.174959999999999</v>
      </c>
      <c r="M650" s="63"/>
      <c r="N650" s="64"/>
      <c r="O650" s="69"/>
      <c r="P650" s="64"/>
      <c r="Q650" s="59"/>
      <c r="R650" s="60"/>
      <c r="S650" s="64">
        <v>223.596</v>
      </c>
      <c r="T650" s="59">
        <v>822.23051999999996</v>
      </c>
      <c r="U650" s="60">
        <v>8.3054799999999993</v>
      </c>
      <c r="V650" s="59">
        <v>251.4204</v>
      </c>
      <c r="W650" s="60">
        <v>2.5396000000000001</v>
      </c>
      <c r="X650" s="59"/>
      <c r="Y650" s="60"/>
      <c r="Z650" s="69"/>
      <c r="AA650" s="66"/>
      <c r="AB650" s="63"/>
      <c r="AC650" s="64"/>
      <c r="AD650" s="69"/>
      <c r="AE650" s="64"/>
      <c r="AF650" s="69"/>
      <c r="AG650" s="64"/>
      <c r="AH650" s="59"/>
      <c r="AI650" s="60"/>
      <c r="AJ650" s="64"/>
      <c r="AK650" s="64"/>
      <c r="AL650" s="59"/>
      <c r="AM650" s="60"/>
      <c r="AN650" s="59"/>
      <c r="AO650" s="60"/>
      <c r="AP650" s="59"/>
      <c r="AQ650" s="60"/>
      <c r="AR650" s="69"/>
      <c r="AS650" s="64"/>
      <c r="AT650" s="60"/>
      <c r="AU650" s="64"/>
      <c r="AV650" s="64"/>
      <c r="AW650" s="64"/>
      <c r="AX650" s="64"/>
      <c r="AY650" s="64"/>
      <c r="AZ650" s="64"/>
      <c r="BA650" s="64"/>
      <c r="BB650" s="64"/>
      <c r="BC650" s="69"/>
      <c r="BD650" s="60"/>
      <c r="BE650" s="59"/>
      <c r="BF650" s="60"/>
      <c r="BG650" s="60"/>
      <c r="BH650" s="69"/>
      <c r="BI650" s="64"/>
      <c r="BJ650" s="64"/>
      <c r="BK650" s="64"/>
      <c r="BL650" s="69"/>
      <c r="BM650" s="64"/>
      <c r="BN650" s="64"/>
      <c r="BO650" s="64"/>
      <c r="BP650" s="64"/>
      <c r="BQ650" s="60">
        <v>3019.152</v>
      </c>
      <c r="BR650" s="64"/>
      <c r="BS650" s="69"/>
      <c r="BT650" s="64"/>
      <c r="BU650" s="70"/>
      <c r="BV650" s="66"/>
      <c r="BW650" s="64"/>
      <c r="BX650" s="66"/>
      <c r="BY650" s="66"/>
      <c r="BZ650" s="64"/>
      <c r="CA650" s="64"/>
      <c r="CB650" s="60"/>
      <c r="CC650" s="60"/>
      <c r="CD650" s="64"/>
      <c r="CE650" s="64"/>
      <c r="CF650" s="69"/>
      <c r="CG650" s="64"/>
    </row>
    <row r="651" spans="1:85" ht="46.5" outlineLevel="1" x14ac:dyDescent="0.35">
      <c r="A651" s="54" t="s">
        <v>1083</v>
      </c>
      <c r="B651" s="88" t="s">
        <v>1091</v>
      </c>
      <c r="C651" s="55" t="s">
        <v>71</v>
      </c>
      <c r="D651" s="55" t="s">
        <v>1092</v>
      </c>
      <c r="E651" s="57" t="s">
        <v>65</v>
      </c>
      <c r="F651" s="86">
        <f t="shared" si="144"/>
        <v>3967.2542100000001</v>
      </c>
      <c r="G651" s="59">
        <f t="shared" si="145"/>
        <v>657.39427999999998</v>
      </c>
      <c r="H651" s="60">
        <f t="shared" si="146"/>
        <v>3309.8599300000001</v>
      </c>
      <c r="I651" s="61">
        <v>106.31743</v>
      </c>
      <c r="J651" s="60">
        <v>43.425420000000003</v>
      </c>
      <c r="K651" s="69">
        <v>86.884190000000004</v>
      </c>
      <c r="L651" s="64">
        <v>35.487909999999999</v>
      </c>
      <c r="M651" s="63"/>
      <c r="N651" s="64"/>
      <c r="O651" s="69"/>
      <c r="P651" s="64"/>
      <c r="Q651" s="59"/>
      <c r="R651" s="60"/>
      <c r="S651" s="64">
        <v>141.34229999999999</v>
      </c>
      <c r="T651" s="59">
        <v>301.59354999999999</v>
      </c>
      <c r="U651" s="60">
        <v>3.0464500000000001</v>
      </c>
      <c r="V651" s="59"/>
      <c r="W651" s="60"/>
      <c r="X651" s="59">
        <v>162.59911</v>
      </c>
      <c r="Y651" s="60">
        <v>8.5578500000000002</v>
      </c>
      <c r="Z651" s="69"/>
      <c r="AA651" s="66"/>
      <c r="AB651" s="63"/>
      <c r="AC651" s="64"/>
      <c r="AD651" s="69"/>
      <c r="AE651" s="64"/>
      <c r="AF651" s="69"/>
      <c r="AG651" s="64"/>
      <c r="AH651" s="59"/>
      <c r="AI651" s="60"/>
      <c r="AJ651" s="64"/>
      <c r="AK651" s="64"/>
      <c r="AL651" s="59"/>
      <c r="AM651" s="60"/>
      <c r="AN651" s="59"/>
      <c r="AO651" s="60"/>
      <c r="AP651" s="59"/>
      <c r="AQ651" s="60"/>
      <c r="AR651" s="69"/>
      <c r="AS651" s="64"/>
      <c r="AT651" s="60"/>
      <c r="AU651" s="64"/>
      <c r="AV651" s="64"/>
      <c r="AW651" s="64"/>
      <c r="AX651" s="64"/>
      <c r="AY651" s="64"/>
      <c r="AZ651" s="64"/>
      <c r="BA651" s="64"/>
      <c r="BB651" s="64"/>
      <c r="BC651" s="69"/>
      <c r="BD651" s="60"/>
      <c r="BE651" s="59"/>
      <c r="BF651" s="60"/>
      <c r="BG651" s="60"/>
      <c r="BH651" s="69"/>
      <c r="BI651" s="64"/>
      <c r="BJ651" s="64"/>
      <c r="BK651" s="64"/>
      <c r="BL651" s="69"/>
      <c r="BM651" s="64"/>
      <c r="BN651" s="64"/>
      <c r="BO651" s="64"/>
      <c r="BP651" s="64"/>
      <c r="BQ651" s="60">
        <v>3078</v>
      </c>
      <c r="BR651" s="64"/>
      <c r="BS651" s="69"/>
      <c r="BT651" s="64"/>
      <c r="BU651" s="70"/>
      <c r="BV651" s="66"/>
      <c r="BW651" s="64"/>
      <c r="BX651" s="66"/>
      <c r="BY651" s="66"/>
      <c r="BZ651" s="64"/>
      <c r="CA651" s="64"/>
      <c r="CB651" s="60"/>
      <c r="CC651" s="60"/>
      <c r="CD651" s="64"/>
      <c r="CE651" s="64"/>
      <c r="CF651" s="69"/>
      <c r="CG651" s="64"/>
    </row>
    <row r="652" spans="1:85" ht="46.5" outlineLevel="1" x14ac:dyDescent="0.35">
      <c r="A652" s="84" t="s">
        <v>1083</v>
      </c>
      <c r="B652" s="88" t="s">
        <v>1093</v>
      </c>
      <c r="C652" s="55" t="s">
        <v>71</v>
      </c>
      <c r="D652" s="55" t="s">
        <v>1094</v>
      </c>
      <c r="E652" s="57" t="s">
        <v>65</v>
      </c>
      <c r="F652" s="86">
        <f t="shared" si="144"/>
        <v>97.671999999999997</v>
      </c>
      <c r="G652" s="59">
        <f t="shared" si="145"/>
        <v>32.17933</v>
      </c>
      <c r="H652" s="60">
        <f t="shared" si="146"/>
        <v>65.492670000000004</v>
      </c>
      <c r="I652" s="61"/>
      <c r="J652" s="60"/>
      <c r="K652" s="69">
        <v>32.17933</v>
      </c>
      <c r="L652" s="64">
        <v>13.14367</v>
      </c>
      <c r="M652" s="63"/>
      <c r="N652" s="64"/>
      <c r="O652" s="69"/>
      <c r="P652" s="64"/>
      <c r="Q652" s="59"/>
      <c r="R652" s="60"/>
      <c r="S652" s="64">
        <v>52.348999999999997</v>
      </c>
      <c r="T652" s="59"/>
      <c r="U652" s="60"/>
      <c r="V652" s="59"/>
      <c r="W652" s="60"/>
      <c r="X652" s="59"/>
      <c r="Y652" s="60"/>
      <c r="Z652" s="69"/>
      <c r="AA652" s="66"/>
      <c r="AB652" s="63"/>
      <c r="AC652" s="64"/>
      <c r="AD652" s="69"/>
      <c r="AE652" s="64"/>
      <c r="AF652" s="69"/>
      <c r="AG652" s="64"/>
      <c r="AH652" s="59"/>
      <c r="AI652" s="60"/>
      <c r="AJ652" s="64"/>
      <c r="AK652" s="64"/>
      <c r="AL652" s="59"/>
      <c r="AM652" s="60"/>
      <c r="AN652" s="59"/>
      <c r="AO652" s="60"/>
      <c r="AP652" s="59"/>
      <c r="AQ652" s="60"/>
      <c r="AR652" s="69"/>
      <c r="AS652" s="64"/>
      <c r="AT652" s="60"/>
      <c r="AU652" s="64"/>
      <c r="AV652" s="64"/>
      <c r="AW652" s="64"/>
      <c r="AX652" s="64"/>
      <c r="AY652" s="64"/>
      <c r="AZ652" s="64"/>
      <c r="BA652" s="64"/>
      <c r="BB652" s="64"/>
      <c r="BC652" s="69"/>
      <c r="BD652" s="60"/>
      <c r="BE652" s="59"/>
      <c r="BF652" s="60"/>
      <c r="BG652" s="60"/>
      <c r="BH652" s="69"/>
      <c r="BI652" s="64"/>
      <c r="BJ652" s="64"/>
      <c r="BK652" s="64"/>
      <c r="BL652" s="69"/>
      <c r="BM652" s="64"/>
      <c r="BN652" s="64"/>
      <c r="BO652" s="64"/>
      <c r="BP652" s="64"/>
      <c r="BQ652" s="64"/>
      <c r="BR652" s="64"/>
      <c r="BS652" s="69"/>
      <c r="BT652" s="64"/>
      <c r="BU652" s="70"/>
      <c r="BV652" s="66"/>
      <c r="BW652" s="64"/>
      <c r="BX652" s="66"/>
      <c r="BY652" s="66"/>
      <c r="BZ652" s="64"/>
      <c r="CA652" s="64"/>
      <c r="CB652" s="60"/>
      <c r="CC652" s="60"/>
      <c r="CD652" s="64"/>
      <c r="CE652" s="64"/>
      <c r="CF652" s="69"/>
      <c r="CG652" s="64"/>
    </row>
    <row r="653" spans="1:85" ht="46.5" outlineLevel="1" x14ac:dyDescent="0.35">
      <c r="A653" s="84" t="s">
        <v>1083</v>
      </c>
      <c r="B653" s="100" t="s">
        <v>1095</v>
      </c>
      <c r="C653" s="55" t="s">
        <v>71</v>
      </c>
      <c r="D653" s="55" t="s">
        <v>1096</v>
      </c>
      <c r="E653" s="57" t="s">
        <v>65</v>
      </c>
      <c r="F653" s="86">
        <f t="shared" si="144"/>
        <v>1140</v>
      </c>
      <c r="G653" s="59">
        <f t="shared" si="145"/>
        <v>0</v>
      </c>
      <c r="H653" s="60">
        <f t="shared" si="146"/>
        <v>1140</v>
      </c>
      <c r="I653" s="61"/>
      <c r="J653" s="60"/>
      <c r="K653" s="69"/>
      <c r="L653" s="64"/>
      <c r="M653" s="63"/>
      <c r="N653" s="64"/>
      <c r="O653" s="69"/>
      <c r="P653" s="64"/>
      <c r="Q653" s="59"/>
      <c r="R653" s="60"/>
      <c r="S653" s="64"/>
      <c r="T653" s="59"/>
      <c r="U653" s="60"/>
      <c r="V653" s="59"/>
      <c r="W653" s="60"/>
      <c r="X653" s="59"/>
      <c r="Y653" s="60"/>
      <c r="Z653" s="69"/>
      <c r="AA653" s="66"/>
      <c r="AB653" s="63"/>
      <c r="AC653" s="64"/>
      <c r="AD653" s="69"/>
      <c r="AE653" s="64"/>
      <c r="AF653" s="69"/>
      <c r="AG653" s="64"/>
      <c r="AH653" s="59"/>
      <c r="AI653" s="60"/>
      <c r="AJ653" s="64"/>
      <c r="AK653" s="64"/>
      <c r="AL653" s="59"/>
      <c r="AM653" s="60"/>
      <c r="AN653" s="59"/>
      <c r="AO653" s="60"/>
      <c r="AP653" s="59"/>
      <c r="AQ653" s="60"/>
      <c r="AR653" s="69"/>
      <c r="AS653" s="64"/>
      <c r="AT653" s="60"/>
      <c r="AU653" s="64"/>
      <c r="AV653" s="64"/>
      <c r="AW653" s="64"/>
      <c r="AX653" s="64"/>
      <c r="AY653" s="64"/>
      <c r="AZ653" s="64"/>
      <c r="BA653" s="64"/>
      <c r="BB653" s="64"/>
      <c r="BC653" s="69"/>
      <c r="BD653" s="60"/>
      <c r="BE653" s="59"/>
      <c r="BF653" s="60"/>
      <c r="BG653" s="60"/>
      <c r="BH653" s="69"/>
      <c r="BI653" s="64"/>
      <c r="BJ653" s="64"/>
      <c r="BK653" s="64"/>
      <c r="BL653" s="69"/>
      <c r="BM653" s="64"/>
      <c r="BN653" s="64"/>
      <c r="BO653" s="64"/>
      <c r="BP653" s="64"/>
      <c r="BQ653" s="64">
        <v>1140</v>
      </c>
      <c r="BR653" s="64"/>
      <c r="BS653" s="69"/>
      <c r="BT653" s="64"/>
      <c r="BU653" s="70"/>
      <c r="BV653" s="66"/>
      <c r="BW653" s="64"/>
      <c r="BX653" s="66"/>
      <c r="BY653" s="66"/>
      <c r="BZ653" s="64"/>
      <c r="CA653" s="64"/>
      <c r="CB653" s="60"/>
      <c r="CC653" s="60"/>
      <c r="CD653" s="64"/>
      <c r="CE653" s="64"/>
      <c r="CF653" s="69"/>
      <c r="CG653" s="64"/>
    </row>
    <row r="654" spans="1:85" ht="46.5" outlineLevel="1" x14ac:dyDescent="0.35">
      <c r="A654" s="54" t="s">
        <v>1083</v>
      </c>
      <c r="B654" s="88" t="s">
        <v>1097</v>
      </c>
      <c r="C654" s="55" t="s">
        <v>71</v>
      </c>
      <c r="D654" s="77" t="s">
        <v>1098</v>
      </c>
      <c r="E654" s="57" t="s">
        <v>65</v>
      </c>
      <c r="F654" s="86">
        <f t="shared" si="144"/>
        <v>12775.406089999999</v>
      </c>
      <c r="G654" s="59">
        <f t="shared" si="145"/>
        <v>1578.2822699999999</v>
      </c>
      <c r="H654" s="60">
        <f t="shared" si="146"/>
        <v>11197.123819999999</v>
      </c>
      <c r="I654" s="61"/>
      <c r="J654" s="60"/>
      <c r="K654" s="69">
        <v>206.91309000000001</v>
      </c>
      <c r="L654" s="64">
        <v>84.513800000000003</v>
      </c>
      <c r="M654" s="63"/>
      <c r="N654" s="64"/>
      <c r="O654" s="69"/>
      <c r="P654" s="64"/>
      <c r="Q654" s="59"/>
      <c r="R654" s="60"/>
      <c r="S654" s="64">
        <v>330</v>
      </c>
      <c r="T654" s="59">
        <v>1371.3691799999999</v>
      </c>
      <c r="U654" s="60">
        <v>13.85242</v>
      </c>
      <c r="V654" s="59"/>
      <c r="W654" s="60"/>
      <c r="X654" s="59"/>
      <c r="Y654" s="60"/>
      <c r="Z654" s="69"/>
      <c r="AA654" s="66"/>
      <c r="AB654" s="63"/>
      <c r="AC654" s="64"/>
      <c r="AD654" s="69"/>
      <c r="AE654" s="64"/>
      <c r="AF654" s="69"/>
      <c r="AG654" s="64"/>
      <c r="AH654" s="59"/>
      <c r="AI654" s="60"/>
      <c r="AJ654" s="64"/>
      <c r="AK654" s="64"/>
      <c r="AL654" s="59"/>
      <c r="AM654" s="60"/>
      <c r="AN654" s="59"/>
      <c r="AO654" s="60"/>
      <c r="AP654" s="59"/>
      <c r="AQ654" s="60"/>
      <c r="AR654" s="69"/>
      <c r="AS654" s="64"/>
      <c r="AT654" s="60"/>
      <c r="AU654" s="64"/>
      <c r="AV654" s="64"/>
      <c r="AW654" s="64"/>
      <c r="AX654" s="64"/>
      <c r="AY654" s="64"/>
      <c r="AZ654" s="64"/>
      <c r="BA654" s="64"/>
      <c r="BB654" s="64"/>
      <c r="BC654" s="69"/>
      <c r="BD654" s="60"/>
      <c r="BE654" s="59"/>
      <c r="BF654" s="60"/>
      <c r="BG654" s="60"/>
      <c r="BH654" s="69"/>
      <c r="BI654" s="64"/>
      <c r="BJ654" s="64"/>
      <c r="BK654" s="64"/>
      <c r="BL654" s="69"/>
      <c r="BM654" s="64"/>
      <c r="BN654" s="64"/>
      <c r="BO654" s="64"/>
      <c r="BP654" s="64"/>
      <c r="BQ654" s="60">
        <v>10240.632</v>
      </c>
      <c r="BR654" s="64"/>
      <c r="BS654" s="69"/>
      <c r="BT654" s="64"/>
      <c r="BU654" s="70"/>
      <c r="BV654" s="66"/>
      <c r="BW654" s="64"/>
      <c r="BX654" s="66"/>
      <c r="BY654" s="66"/>
      <c r="BZ654" s="64"/>
      <c r="CA654" s="64"/>
      <c r="CB654" s="60"/>
      <c r="CC654" s="60"/>
      <c r="CD654" s="64">
        <v>528.12559999999996</v>
      </c>
      <c r="CE654" s="64"/>
      <c r="CF654" s="69"/>
      <c r="CG654" s="64"/>
    </row>
    <row r="655" spans="1:85" ht="46.5" outlineLevel="1" x14ac:dyDescent="0.35">
      <c r="A655" s="54" t="s">
        <v>1083</v>
      </c>
      <c r="B655" s="100" t="s">
        <v>1099</v>
      </c>
      <c r="C655" s="55" t="s">
        <v>71</v>
      </c>
      <c r="D655" s="122">
        <v>243601001527</v>
      </c>
      <c r="E655" s="57" t="s">
        <v>65</v>
      </c>
      <c r="F655" s="86">
        <f t="shared" si="144"/>
        <v>10721.5434</v>
      </c>
      <c r="G655" s="59">
        <f t="shared" si="145"/>
        <v>0</v>
      </c>
      <c r="H655" s="60">
        <f t="shared" si="146"/>
        <v>10721.5434</v>
      </c>
      <c r="I655" s="61"/>
      <c r="J655" s="60"/>
      <c r="K655" s="69"/>
      <c r="L655" s="64"/>
      <c r="M655" s="63"/>
      <c r="N655" s="64"/>
      <c r="O655" s="69"/>
      <c r="P655" s="64"/>
      <c r="Q655" s="59"/>
      <c r="R655" s="60"/>
      <c r="S655" s="64"/>
      <c r="T655" s="59"/>
      <c r="U655" s="60"/>
      <c r="V655" s="59"/>
      <c r="W655" s="60"/>
      <c r="X655" s="59"/>
      <c r="Y655" s="60"/>
      <c r="Z655" s="69"/>
      <c r="AA655" s="66"/>
      <c r="AB655" s="63"/>
      <c r="AC655" s="64"/>
      <c r="AD655" s="69"/>
      <c r="AE655" s="64"/>
      <c r="AF655" s="69"/>
      <c r="AG655" s="64"/>
      <c r="AH655" s="59"/>
      <c r="AI655" s="60"/>
      <c r="AJ655" s="64"/>
      <c r="AK655" s="64"/>
      <c r="AL655" s="59"/>
      <c r="AM655" s="60"/>
      <c r="AN655" s="59"/>
      <c r="AO655" s="60"/>
      <c r="AP655" s="59"/>
      <c r="AQ655" s="60"/>
      <c r="AR655" s="69"/>
      <c r="AS655" s="64"/>
      <c r="AT655" s="60"/>
      <c r="AU655" s="64"/>
      <c r="AV655" s="64"/>
      <c r="AW655" s="64"/>
      <c r="AX655" s="64"/>
      <c r="AY655" s="64"/>
      <c r="AZ655" s="64"/>
      <c r="BA655" s="64"/>
      <c r="BB655" s="64"/>
      <c r="BC655" s="69"/>
      <c r="BD655" s="60"/>
      <c r="BE655" s="59"/>
      <c r="BF655" s="60"/>
      <c r="BG655" s="60"/>
      <c r="BH655" s="69"/>
      <c r="BI655" s="64"/>
      <c r="BJ655" s="64"/>
      <c r="BK655" s="64"/>
      <c r="BL655" s="69"/>
      <c r="BM655" s="64"/>
      <c r="BN655" s="64"/>
      <c r="BO655" s="64"/>
      <c r="BP655" s="64"/>
      <c r="BQ655" s="60">
        <v>10721.5434</v>
      </c>
      <c r="BR655" s="64"/>
      <c r="BS655" s="69"/>
      <c r="BT655" s="64"/>
      <c r="BU655" s="70"/>
      <c r="BV655" s="66"/>
      <c r="BW655" s="64"/>
      <c r="BX655" s="66"/>
      <c r="BY655" s="66"/>
      <c r="BZ655" s="64"/>
      <c r="CA655" s="64"/>
      <c r="CB655" s="60"/>
      <c r="CC655" s="60"/>
      <c r="CD655" s="64"/>
      <c r="CE655" s="64"/>
      <c r="CF655" s="69"/>
      <c r="CG655" s="64"/>
    </row>
    <row r="656" spans="1:85" outlineLevel="1" x14ac:dyDescent="0.35">
      <c r="A656" s="84" t="s">
        <v>1083</v>
      </c>
      <c r="B656" s="88" t="s">
        <v>112</v>
      </c>
      <c r="C656" s="55" t="s">
        <v>113</v>
      </c>
      <c r="D656" s="77" t="s">
        <v>1100</v>
      </c>
      <c r="E656" s="57" t="s">
        <v>65</v>
      </c>
      <c r="F656" s="86">
        <f t="shared" si="144"/>
        <v>745.86027000000001</v>
      </c>
      <c r="G656" s="59">
        <f t="shared" si="145"/>
        <v>94.210560000000001</v>
      </c>
      <c r="H656" s="60">
        <f t="shared" si="146"/>
        <v>651.64971000000003</v>
      </c>
      <c r="I656" s="61"/>
      <c r="J656" s="60"/>
      <c r="K656" s="69"/>
      <c r="L656" s="64"/>
      <c r="M656" s="63"/>
      <c r="N656" s="64"/>
      <c r="O656" s="69"/>
      <c r="P656" s="64"/>
      <c r="Q656" s="59"/>
      <c r="R656" s="60"/>
      <c r="S656" s="64">
        <v>650.69807000000003</v>
      </c>
      <c r="T656" s="59">
        <v>94.210560000000001</v>
      </c>
      <c r="U656" s="60">
        <v>0.95164000000000004</v>
      </c>
      <c r="V656" s="59"/>
      <c r="W656" s="60"/>
      <c r="X656" s="59"/>
      <c r="Y656" s="60"/>
      <c r="Z656" s="69"/>
      <c r="AA656" s="66"/>
      <c r="AB656" s="63"/>
      <c r="AC656" s="64"/>
      <c r="AD656" s="69"/>
      <c r="AE656" s="64"/>
      <c r="AF656" s="69"/>
      <c r="AG656" s="64"/>
      <c r="AH656" s="59"/>
      <c r="AI656" s="60"/>
      <c r="AJ656" s="64"/>
      <c r="AK656" s="64"/>
      <c r="AL656" s="59"/>
      <c r="AM656" s="60"/>
      <c r="AN656" s="59"/>
      <c r="AO656" s="60"/>
      <c r="AP656" s="59"/>
      <c r="AQ656" s="60"/>
      <c r="AR656" s="69"/>
      <c r="AS656" s="64"/>
      <c r="AT656" s="60"/>
      <c r="AU656" s="64"/>
      <c r="AV656" s="64"/>
      <c r="AW656" s="64"/>
      <c r="AX656" s="64"/>
      <c r="AY656" s="64"/>
      <c r="AZ656" s="64"/>
      <c r="BA656" s="64"/>
      <c r="BB656" s="64"/>
      <c r="BC656" s="69"/>
      <c r="BD656" s="60"/>
      <c r="BE656" s="59"/>
      <c r="BF656" s="60"/>
      <c r="BG656" s="60"/>
      <c r="BH656" s="69"/>
      <c r="BI656" s="64"/>
      <c r="BJ656" s="64"/>
      <c r="BK656" s="64"/>
      <c r="BL656" s="69"/>
      <c r="BM656" s="64"/>
      <c r="BN656" s="64"/>
      <c r="BO656" s="64"/>
      <c r="BP656" s="64"/>
      <c r="BQ656" s="64"/>
      <c r="BR656" s="64"/>
      <c r="BS656" s="69"/>
      <c r="BT656" s="64"/>
      <c r="BU656" s="70"/>
      <c r="BV656" s="66"/>
      <c r="BW656" s="64"/>
      <c r="BX656" s="66"/>
      <c r="BY656" s="66"/>
      <c r="BZ656" s="64"/>
      <c r="CA656" s="64"/>
      <c r="CB656" s="60"/>
      <c r="CC656" s="60"/>
      <c r="CD656" s="64"/>
      <c r="CE656" s="64"/>
      <c r="CF656" s="69"/>
      <c r="CG656" s="64"/>
    </row>
    <row r="657" spans="1:85" outlineLevel="1" x14ac:dyDescent="0.35">
      <c r="A657" s="84" t="s">
        <v>1083</v>
      </c>
      <c r="B657" s="88" t="s">
        <v>1101</v>
      </c>
      <c r="C657" s="55" t="s">
        <v>113</v>
      </c>
      <c r="D657" s="77" t="s">
        <v>1102</v>
      </c>
      <c r="E657" s="57" t="s">
        <v>65</v>
      </c>
      <c r="F657" s="86">
        <f t="shared" si="144"/>
        <v>30516.697939999998</v>
      </c>
      <c r="G657" s="59">
        <f t="shared" si="145"/>
        <v>13128.783789999999</v>
      </c>
      <c r="H657" s="60">
        <f t="shared" si="146"/>
        <v>17387.914150000001</v>
      </c>
      <c r="I657" s="61">
        <v>389.67480999999998</v>
      </c>
      <c r="J657" s="60">
        <v>159.16295</v>
      </c>
      <c r="K657" s="69">
        <v>3011.6634899999999</v>
      </c>
      <c r="L657" s="64">
        <v>1230.11608</v>
      </c>
      <c r="M657" s="63"/>
      <c r="N657" s="64"/>
      <c r="O657" s="69"/>
      <c r="P657" s="64"/>
      <c r="Q657" s="59"/>
      <c r="R657" s="60"/>
      <c r="S657" s="64">
        <v>7029.3322399999997</v>
      </c>
      <c r="T657" s="59">
        <v>9727.4454900000001</v>
      </c>
      <c r="U657" s="60">
        <v>98.258510000000001</v>
      </c>
      <c r="V657" s="59"/>
      <c r="W657" s="60"/>
      <c r="X657" s="59"/>
      <c r="Y657" s="60"/>
      <c r="Z657" s="69"/>
      <c r="AA657" s="66"/>
      <c r="AB657" s="63"/>
      <c r="AC657" s="64"/>
      <c r="AD657" s="69"/>
      <c r="AE657" s="64"/>
      <c r="AF657" s="69"/>
      <c r="AG657" s="64"/>
      <c r="AH657" s="59"/>
      <c r="AI657" s="60"/>
      <c r="AJ657" s="64">
        <v>6118.9747200000002</v>
      </c>
      <c r="AK657" s="64"/>
      <c r="AL657" s="59"/>
      <c r="AM657" s="60"/>
      <c r="AN657" s="59"/>
      <c r="AO657" s="60"/>
      <c r="AP657" s="59"/>
      <c r="AQ657" s="60"/>
      <c r="AR657" s="69"/>
      <c r="AS657" s="64"/>
      <c r="AT657" s="60"/>
      <c r="AU657" s="64"/>
      <c r="AV657" s="64"/>
      <c r="AW657" s="64"/>
      <c r="AX657" s="64"/>
      <c r="AY657" s="64"/>
      <c r="AZ657" s="64"/>
      <c r="BA657" s="64"/>
      <c r="BB657" s="64"/>
      <c r="BC657" s="69"/>
      <c r="BD657" s="60"/>
      <c r="BE657" s="59"/>
      <c r="BF657" s="60"/>
      <c r="BG657" s="60"/>
      <c r="BH657" s="69"/>
      <c r="BI657" s="64"/>
      <c r="BJ657" s="64"/>
      <c r="BK657" s="64"/>
      <c r="BL657" s="69"/>
      <c r="BM657" s="64"/>
      <c r="BN657" s="64"/>
      <c r="BO657" s="64">
        <v>2000</v>
      </c>
      <c r="BP657" s="64"/>
      <c r="BQ657" s="64"/>
      <c r="BR657" s="64"/>
      <c r="BS657" s="69"/>
      <c r="BT657" s="64"/>
      <c r="BU657" s="70"/>
      <c r="BV657" s="66"/>
      <c r="BW657" s="64"/>
      <c r="BX657" s="66"/>
      <c r="BY657" s="66"/>
      <c r="BZ657" s="64"/>
      <c r="CA657" s="64"/>
      <c r="CB657" s="60"/>
      <c r="CC657" s="60"/>
      <c r="CD657" s="64">
        <v>752.06965000000002</v>
      </c>
      <c r="CE657" s="64"/>
      <c r="CF657" s="69"/>
      <c r="CG657" s="64"/>
    </row>
    <row r="658" spans="1:85" ht="46.5" outlineLevel="1" x14ac:dyDescent="0.35">
      <c r="A658" s="92" t="s">
        <v>1083</v>
      </c>
      <c r="B658" s="54" t="s">
        <v>1103</v>
      </c>
      <c r="C658" s="55" t="s">
        <v>113</v>
      </c>
      <c r="D658" s="77" t="s">
        <v>1104</v>
      </c>
      <c r="E658" s="57" t="s">
        <v>65</v>
      </c>
      <c r="F658" s="86">
        <f t="shared" si="144"/>
        <v>2930.16</v>
      </c>
      <c r="G658" s="59">
        <f t="shared" si="145"/>
        <v>965.37990000000002</v>
      </c>
      <c r="H658" s="60">
        <f t="shared" si="146"/>
        <v>1964.7800999999999</v>
      </c>
      <c r="I658" s="61"/>
      <c r="J658" s="60"/>
      <c r="K658" s="69">
        <v>965.37990000000002</v>
      </c>
      <c r="L658" s="64">
        <v>394.31009999999998</v>
      </c>
      <c r="M658" s="63"/>
      <c r="N658" s="64"/>
      <c r="O658" s="69"/>
      <c r="P658" s="64"/>
      <c r="Q658" s="59"/>
      <c r="R658" s="60"/>
      <c r="S658" s="64">
        <v>1570.47</v>
      </c>
      <c r="T658" s="59"/>
      <c r="U658" s="60"/>
      <c r="V658" s="59"/>
      <c r="W658" s="60"/>
      <c r="X658" s="59"/>
      <c r="Y658" s="60"/>
      <c r="Z658" s="69"/>
      <c r="AA658" s="66"/>
      <c r="AB658" s="63"/>
      <c r="AC658" s="64"/>
      <c r="AD658" s="69"/>
      <c r="AE658" s="64"/>
      <c r="AF658" s="69"/>
      <c r="AG658" s="64"/>
      <c r="AH658" s="59"/>
      <c r="AI658" s="60"/>
      <c r="AJ658" s="64"/>
      <c r="AK658" s="64"/>
      <c r="AL658" s="59"/>
      <c r="AM658" s="60"/>
      <c r="AN658" s="59"/>
      <c r="AO658" s="60"/>
      <c r="AP658" s="59"/>
      <c r="AQ658" s="60"/>
      <c r="AR658" s="69"/>
      <c r="AS658" s="64"/>
      <c r="AT658" s="60"/>
      <c r="AU658" s="64"/>
      <c r="AV658" s="64"/>
      <c r="AW658" s="64"/>
      <c r="AX658" s="64"/>
      <c r="AY658" s="64"/>
      <c r="AZ658" s="64"/>
      <c r="BA658" s="64"/>
      <c r="BB658" s="64"/>
      <c r="BC658" s="69"/>
      <c r="BD658" s="60"/>
      <c r="BE658" s="59"/>
      <c r="BF658" s="60"/>
      <c r="BG658" s="60"/>
      <c r="BH658" s="69"/>
      <c r="BI658" s="64"/>
      <c r="BJ658" s="64"/>
      <c r="BK658" s="64"/>
      <c r="BL658" s="69"/>
      <c r="BM658" s="64"/>
      <c r="BN658" s="64"/>
      <c r="BO658" s="64"/>
      <c r="BP658" s="64"/>
      <c r="BQ658" s="64"/>
      <c r="BR658" s="64"/>
      <c r="BS658" s="69"/>
      <c r="BT658" s="64"/>
      <c r="BU658" s="70"/>
      <c r="BV658" s="66"/>
      <c r="BW658" s="64"/>
      <c r="BX658" s="66"/>
      <c r="BY658" s="66"/>
      <c r="BZ658" s="64"/>
      <c r="CA658" s="64"/>
      <c r="CB658" s="60"/>
      <c r="CC658" s="60"/>
      <c r="CD658" s="64"/>
      <c r="CE658" s="64"/>
      <c r="CF658" s="69"/>
      <c r="CG658" s="64"/>
    </row>
    <row r="659" spans="1:85" outlineLevel="1" x14ac:dyDescent="0.35">
      <c r="A659" s="92" t="s">
        <v>1083</v>
      </c>
      <c r="B659" s="54" t="s">
        <v>1105</v>
      </c>
      <c r="C659" s="55" t="s">
        <v>113</v>
      </c>
      <c r="D659" s="77" t="s">
        <v>1106</v>
      </c>
      <c r="E659" s="57" t="s">
        <v>65</v>
      </c>
      <c r="F659" s="86">
        <f t="shared" si="144"/>
        <v>4344.8811299999998</v>
      </c>
      <c r="G659" s="59">
        <f t="shared" si="145"/>
        <v>2202.7812300000001</v>
      </c>
      <c r="H659" s="60">
        <f t="shared" si="146"/>
        <v>2142.0999000000002</v>
      </c>
      <c r="I659" s="61">
        <v>104.55637</v>
      </c>
      <c r="J659" s="60">
        <v>42.706130000000002</v>
      </c>
      <c r="K659" s="69">
        <v>832.96933000000001</v>
      </c>
      <c r="L659" s="64">
        <v>340.2269</v>
      </c>
      <c r="M659" s="63">
        <v>268.69396</v>
      </c>
      <c r="N659" s="64">
        <v>109.74824</v>
      </c>
      <c r="O659" s="69"/>
      <c r="P659" s="64"/>
      <c r="Q659" s="59"/>
      <c r="R659" s="60"/>
      <c r="S659" s="64">
        <v>1076.8189299999999</v>
      </c>
      <c r="T659" s="59">
        <v>996.56156999999996</v>
      </c>
      <c r="U659" s="60">
        <v>10.06643</v>
      </c>
      <c r="V659" s="59"/>
      <c r="W659" s="60"/>
      <c r="X659" s="59"/>
      <c r="Y659" s="60"/>
      <c r="Z659" s="69"/>
      <c r="AA659" s="66"/>
      <c r="AB659" s="63"/>
      <c r="AC659" s="64"/>
      <c r="AD659" s="69"/>
      <c r="AE659" s="64"/>
      <c r="AF659" s="69"/>
      <c r="AG659" s="64"/>
      <c r="AH659" s="59"/>
      <c r="AI659" s="60"/>
      <c r="AJ659" s="64"/>
      <c r="AK659" s="64"/>
      <c r="AL659" s="59"/>
      <c r="AM659" s="60"/>
      <c r="AN659" s="59"/>
      <c r="AO659" s="60"/>
      <c r="AP659" s="59"/>
      <c r="AQ659" s="60"/>
      <c r="AR659" s="69"/>
      <c r="AS659" s="64"/>
      <c r="AT659" s="60"/>
      <c r="AU659" s="64"/>
      <c r="AV659" s="64"/>
      <c r="AW659" s="64"/>
      <c r="AX659" s="64"/>
      <c r="AY659" s="64"/>
      <c r="AZ659" s="64"/>
      <c r="BA659" s="64"/>
      <c r="BB659" s="64"/>
      <c r="BC659" s="69"/>
      <c r="BD659" s="60"/>
      <c r="BE659" s="59"/>
      <c r="BF659" s="60"/>
      <c r="BG659" s="60"/>
      <c r="BH659" s="69"/>
      <c r="BI659" s="64"/>
      <c r="BJ659" s="64"/>
      <c r="BK659" s="64">
        <v>61.313270000000003</v>
      </c>
      <c r="BL659" s="69"/>
      <c r="BM659" s="64"/>
      <c r="BN659" s="64"/>
      <c r="BO659" s="64">
        <v>501.22</v>
      </c>
      <c r="BP659" s="64"/>
      <c r="BQ659" s="64"/>
      <c r="BR659" s="64"/>
      <c r="BS659" s="69"/>
      <c r="BT659" s="64"/>
      <c r="BU659" s="70"/>
      <c r="BV659" s="66"/>
      <c r="BW659" s="64"/>
      <c r="BX659" s="66"/>
      <c r="BY659" s="66"/>
      <c r="BZ659" s="64"/>
      <c r="CA659" s="64"/>
      <c r="CB659" s="60"/>
      <c r="CC659" s="60"/>
      <c r="CD659" s="64"/>
      <c r="CE659" s="64"/>
      <c r="CF659" s="69"/>
      <c r="CG659" s="64"/>
    </row>
    <row r="660" spans="1:85" outlineLevel="1" x14ac:dyDescent="0.35">
      <c r="A660" s="54" t="s">
        <v>1083</v>
      </c>
      <c r="B660" s="71" t="s">
        <v>1107</v>
      </c>
      <c r="C660" s="55" t="s">
        <v>113</v>
      </c>
      <c r="D660" s="77" t="s">
        <v>1108</v>
      </c>
      <c r="E660" s="57" t="s">
        <v>65</v>
      </c>
      <c r="F660" s="86">
        <f t="shared" si="144"/>
        <v>271.93799999999999</v>
      </c>
      <c r="G660" s="59">
        <f t="shared" si="145"/>
        <v>193.07597999999999</v>
      </c>
      <c r="H660" s="60">
        <f t="shared" si="146"/>
        <v>78.862020000000001</v>
      </c>
      <c r="I660" s="61"/>
      <c r="J660" s="60"/>
      <c r="K660" s="69">
        <v>193.07597999999999</v>
      </c>
      <c r="L660" s="64">
        <v>78.862020000000001</v>
      </c>
      <c r="M660" s="63"/>
      <c r="N660" s="64"/>
      <c r="O660" s="69"/>
      <c r="P660" s="64"/>
      <c r="Q660" s="59"/>
      <c r="R660" s="60"/>
      <c r="S660" s="64"/>
      <c r="T660" s="59"/>
      <c r="U660" s="60"/>
      <c r="V660" s="59"/>
      <c r="W660" s="60"/>
      <c r="X660" s="59"/>
      <c r="Y660" s="60"/>
      <c r="Z660" s="69"/>
      <c r="AA660" s="66"/>
      <c r="AB660" s="63"/>
      <c r="AC660" s="64"/>
      <c r="AD660" s="69"/>
      <c r="AE660" s="64"/>
      <c r="AF660" s="69"/>
      <c r="AG660" s="64"/>
      <c r="AH660" s="59"/>
      <c r="AI660" s="60"/>
      <c r="AJ660" s="64"/>
      <c r="AK660" s="64"/>
      <c r="AL660" s="59"/>
      <c r="AM660" s="60"/>
      <c r="AN660" s="59"/>
      <c r="AO660" s="60"/>
      <c r="AP660" s="59"/>
      <c r="AQ660" s="60"/>
      <c r="AR660" s="69"/>
      <c r="AS660" s="64"/>
      <c r="AT660" s="60"/>
      <c r="AU660" s="64"/>
      <c r="AV660" s="64"/>
      <c r="AW660" s="64"/>
      <c r="AX660" s="64"/>
      <c r="AY660" s="64"/>
      <c r="AZ660" s="64"/>
      <c r="BA660" s="64"/>
      <c r="BB660" s="64"/>
      <c r="BC660" s="69"/>
      <c r="BD660" s="60"/>
      <c r="BE660" s="59"/>
      <c r="BF660" s="60"/>
      <c r="BG660" s="60"/>
      <c r="BH660" s="69"/>
      <c r="BI660" s="64"/>
      <c r="BJ660" s="64"/>
      <c r="BK660" s="64"/>
      <c r="BL660" s="69"/>
      <c r="BM660" s="64"/>
      <c r="BN660" s="64"/>
      <c r="BO660" s="64"/>
      <c r="BP660" s="64"/>
      <c r="BQ660" s="64"/>
      <c r="BR660" s="64"/>
      <c r="BS660" s="69"/>
      <c r="BT660" s="64"/>
      <c r="BU660" s="70"/>
      <c r="BV660" s="66"/>
      <c r="BW660" s="64"/>
      <c r="BX660" s="66"/>
      <c r="BY660" s="66"/>
      <c r="BZ660" s="64"/>
      <c r="CA660" s="64"/>
      <c r="CB660" s="60"/>
      <c r="CC660" s="60"/>
      <c r="CD660" s="64"/>
      <c r="CE660" s="64"/>
      <c r="CF660" s="69"/>
      <c r="CG660" s="64"/>
    </row>
    <row r="661" spans="1:85" s="78" customFormat="1" ht="22.5" x14ac:dyDescent="0.3">
      <c r="A661" s="105" t="s">
        <v>1109</v>
      </c>
      <c r="B661" s="106"/>
      <c r="C661" s="97" t="s">
        <v>133</v>
      </c>
      <c r="D661" s="98"/>
      <c r="E661" s="98"/>
      <c r="F661" s="99">
        <f t="shared" ref="F661:AK661" si="147">SUBTOTAL(9,F647:F660)</f>
        <v>76664.538949999987</v>
      </c>
      <c r="G661" s="99">
        <f t="shared" si="147"/>
        <v>21544.190000000002</v>
      </c>
      <c r="H661" s="99">
        <f t="shared" si="147"/>
        <v>55120.34895</v>
      </c>
      <c r="I661" s="99">
        <f t="shared" si="147"/>
        <v>662.35881999999992</v>
      </c>
      <c r="J661" s="99">
        <f t="shared" si="147"/>
        <v>270.54093</v>
      </c>
      <c r="K661" s="99">
        <f t="shared" si="147"/>
        <v>5802.4232599999996</v>
      </c>
      <c r="L661" s="99">
        <f t="shared" si="147"/>
        <v>2370.0038599999998</v>
      </c>
      <c r="M661" s="99">
        <f t="shared" si="147"/>
        <v>268.69396</v>
      </c>
      <c r="N661" s="99">
        <f t="shared" si="147"/>
        <v>109.74824</v>
      </c>
      <c r="O661" s="99">
        <f t="shared" si="147"/>
        <v>0</v>
      </c>
      <c r="P661" s="99">
        <f t="shared" si="147"/>
        <v>0</v>
      </c>
      <c r="Q661" s="99">
        <f t="shared" si="147"/>
        <v>0</v>
      </c>
      <c r="R661" s="99">
        <f t="shared" si="147"/>
        <v>0</v>
      </c>
      <c r="S661" s="99">
        <f t="shared" si="147"/>
        <v>11616.942179999998</v>
      </c>
      <c r="T661" s="99">
        <f t="shared" si="147"/>
        <v>14396.694449999999</v>
      </c>
      <c r="U661" s="99">
        <f t="shared" si="147"/>
        <v>145.42335</v>
      </c>
      <c r="V661" s="99">
        <f t="shared" si="147"/>
        <v>251.4204</v>
      </c>
      <c r="W661" s="99">
        <f t="shared" si="147"/>
        <v>2.5396000000000001</v>
      </c>
      <c r="X661" s="99">
        <f t="shared" si="147"/>
        <v>162.59911</v>
      </c>
      <c r="Y661" s="99">
        <f t="shared" si="147"/>
        <v>8.5578500000000002</v>
      </c>
      <c r="Z661" s="99">
        <f t="shared" si="147"/>
        <v>0</v>
      </c>
      <c r="AA661" s="99">
        <f t="shared" si="147"/>
        <v>0</v>
      </c>
      <c r="AB661" s="99">
        <f t="shared" si="147"/>
        <v>0</v>
      </c>
      <c r="AC661" s="99">
        <f t="shared" si="147"/>
        <v>0</v>
      </c>
      <c r="AD661" s="99">
        <f t="shared" si="147"/>
        <v>0</v>
      </c>
      <c r="AE661" s="99">
        <f t="shared" si="147"/>
        <v>0</v>
      </c>
      <c r="AF661" s="99">
        <f t="shared" si="147"/>
        <v>0</v>
      </c>
      <c r="AG661" s="99">
        <f t="shared" si="147"/>
        <v>0</v>
      </c>
      <c r="AH661" s="99">
        <f t="shared" si="147"/>
        <v>0</v>
      </c>
      <c r="AI661" s="99">
        <f t="shared" si="147"/>
        <v>0</v>
      </c>
      <c r="AJ661" s="99">
        <f t="shared" si="147"/>
        <v>6118.9747200000002</v>
      </c>
      <c r="AK661" s="99">
        <f t="shared" si="147"/>
        <v>0</v>
      </c>
      <c r="AL661" s="99">
        <f t="shared" ref="AL661:BQ661" si="148">SUBTOTAL(9,AL647:AL660)</f>
        <v>0</v>
      </c>
      <c r="AM661" s="99">
        <f t="shared" si="148"/>
        <v>0</v>
      </c>
      <c r="AN661" s="99">
        <f t="shared" si="148"/>
        <v>0</v>
      </c>
      <c r="AO661" s="99">
        <f t="shared" si="148"/>
        <v>0</v>
      </c>
      <c r="AP661" s="99">
        <f t="shared" si="148"/>
        <v>0</v>
      </c>
      <c r="AQ661" s="99">
        <f t="shared" si="148"/>
        <v>0</v>
      </c>
      <c r="AR661" s="99">
        <f t="shared" si="148"/>
        <v>0</v>
      </c>
      <c r="AS661" s="99">
        <f t="shared" si="148"/>
        <v>0</v>
      </c>
      <c r="AT661" s="99">
        <f t="shared" si="148"/>
        <v>0</v>
      </c>
      <c r="AU661" s="99">
        <f t="shared" si="148"/>
        <v>0</v>
      </c>
      <c r="AV661" s="99">
        <f t="shared" si="148"/>
        <v>0</v>
      </c>
      <c r="AW661" s="99">
        <f t="shared" si="148"/>
        <v>0</v>
      </c>
      <c r="AX661" s="99">
        <f t="shared" si="148"/>
        <v>0</v>
      </c>
      <c r="AY661" s="99">
        <f t="shared" si="148"/>
        <v>0</v>
      </c>
      <c r="AZ661" s="99">
        <f t="shared" si="148"/>
        <v>0</v>
      </c>
      <c r="BA661" s="99">
        <f t="shared" si="148"/>
        <v>0</v>
      </c>
      <c r="BB661" s="99">
        <f t="shared" si="148"/>
        <v>0</v>
      </c>
      <c r="BC661" s="99">
        <f t="shared" si="148"/>
        <v>0</v>
      </c>
      <c r="BD661" s="99">
        <f t="shared" si="148"/>
        <v>0</v>
      </c>
      <c r="BE661" s="99">
        <f t="shared" si="148"/>
        <v>0</v>
      </c>
      <c r="BF661" s="99">
        <f t="shared" si="148"/>
        <v>0</v>
      </c>
      <c r="BG661" s="99">
        <f t="shared" si="148"/>
        <v>0</v>
      </c>
      <c r="BH661" s="99">
        <f t="shared" si="148"/>
        <v>0</v>
      </c>
      <c r="BI661" s="99">
        <f t="shared" si="148"/>
        <v>0</v>
      </c>
      <c r="BJ661" s="99">
        <f t="shared" si="148"/>
        <v>0</v>
      </c>
      <c r="BK661" s="99">
        <f t="shared" si="148"/>
        <v>61.313270000000003</v>
      </c>
      <c r="BL661" s="99">
        <f>SUBTOTAL(9,BL647:BL660)</f>
        <v>0</v>
      </c>
      <c r="BM661" s="99">
        <f>SUBTOTAL(9,BM647:BM660)</f>
        <v>0</v>
      </c>
      <c r="BN661" s="99">
        <f t="shared" si="148"/>
        <v>0</v>
      </c>
      <c r="BO661" s="99">
        <f t="shared" si="148"/>
        <v>2535.0540000000001</v>
      </c>
      <c r="BP661" s="99">
        <f t="shared" si="148"/>
        <v>0</v>
      </c>
      <c r="BQ661" s="99">
        <f t="shared" si="148"/>
        <v>30601.055700000004</v>
      </c>
      <c r="BR661" s="99">
        <f t="shared" ref="BR661:CG661" si="149">SUBTOTAL(9,BR647:BR660)</f>
        <v>0</v>
      </c>
      <c r="BS661" s="99">
        <f t="shared" si="149"/>
        <v>0</v>
      </c>
      <c r="BT661" s="99">
        <f t="shared" si="149"/>
        <v>0</v>
      </c>
      <c r="BU661" s="99">
        <f t="shared" si="149"/>
        <v>0</v>
      </c>
      <c r="BV661" s="99">
        <f t="shared" si="149"/>
        <v>0</v>
      </c>
      <c r="BW661" s="99">
        <f t="shared" si="149"/>
        <v>0</v>
      </c>
      <c r="BX661" s="99">
        <f t="shared" si="149"/>
        <v>0</v>
      </c>
      <c r="BY661" s="99">
        <f t="shared" si="149"/>
        <v>0</v>
      </c>
      <c r="BZ661" s="99">
        <f t="shared" si="149"/>
        <v>0</v>
      </c>
      <c r="CA661" s="99">
        <f t="shared" si="149"/>
        <v>0</v>
      </c>
      <c r="CB661" s="99">
        <f t="shared" si="149"/>
        <v>0</v>
      </c>
      <c r="CC661" s="99">
        <f t="shared" si="149"/>
        <v>0</v>
      </c>
      <c r="CD661" s="99">
        <f t="shared" si="149"/>
        <v>1280.19525</v>
      </c>
      <c r="CE661" s="99">
        <f t="shared" si="149"/>
        <v>0</v>
      </c>
      <c r="CF661" s="99">
        <f t="shared" si="149"/>
        <v>0</v>
      </c>
      <c r="CG661" s="99">
        <f t="shared" si="149"/>
        <v>0</v>
      </c>
    </row>
    <row r="662" spans="1:85" ht="46.5" outlineLevel="1" x14ac:dyDescent="0.35">
      <c r="A662" s="84" t="s">
        <v>1110</v>
      </c>
      <c r="B662" s="88" t="s">
        <v>1111</v>
      </c>
      <c r="C662" s="55" t="s">
        <v>71</v>
      </c>
      <c r="D662" s="77" t="s">
        <v>1112</v>
      </c>
      <c r="E662" s="57" t="s">
        <v>65</v>
      </c>
      <c r="F662" s="86">
        <f t="shared" ref="F662:F668" si="150">G662+H662</f>
        <v>1032.5992100000001</v>
      </c>
      <c r="G662" s="59">
        <f t="shared" si="145"/>
        <v>0</v>
      </c>
      <c r="H662" s="60">
        <f t="shared" si="146"/>
        <v>1032.5992100000001</v>
      </c>
      <c r="I662" s="61"/>
      <c r="J662" s="60"/>
      <c r="K662" s="69"/>
      <c r="L662" s="64"/>
      <c r="M662" s="63"/>
      <c r="N662" s="64"/>
      <c r="O662" s="69"/>
      <c r="P662" s="64"/>
      <c r="Q662" s="59"/>
      <c r="R662" s="60"/>
      <c r="S662" s="64">
        <v>1032.5992100000001</v>
      </c>
      <c r="T662" s="59"/>
      <c r="U662" s="60"/>
      <c r="V662" s="59"/>
      <c r="W662" s="60"/>
      <c r="X662" s="59"/>
      <c r="Y662" s="60"/>
      <c r="Z662" s="69"/>
      <c r="AA662" s="66"/>
      <c r="AB662" s="63"/>
      <c r="AC662" s="64"/>
      <c r="AD662" s="69"/>
      <c r="AE662" s="64"/>
      <c r="AF662" s="69"/>
      <c r="AG662" s="64"/>
      <c r="AH662" s="59"/>
      <c r="AI662" s="60"/>
      <c r="AJ662" s="64"/>
      <c r="AK662" s="64"/>
      <c r="AL662" s="59"/>
      <c r="AM662" s="60"/>
      <c r="AN662" s="59"/>
      <c r="AO662" s="60"/>
      <c r="AP662" s="59"/>
      <c r="AQ662" s="60"/>
      <c r="AR662" s="69"/>
      <c r="AS662" s="64"/>
      <c r="AT662" s="60"/>
      <c r="AU662" s="64"/>
      <c r="AV662" s="64"/>
      <c r="AW662" s="64"/>
      <c r="AX662" s="64"/>
      <c r="AY662" s="64"/>
      <c r="AZ662" s="64"/>
      <c r="BA662" s="64"/>
      <c r="BB662" s="64"/>
      <c r="BC662" s="69"/>
      <c r="BD662" s="60"/>
      <c r="BE662" s="59"/>
      <c r="BF662" s="60"/>
      <c r="BG662" s="60"/>
      <c r="BH662" s="69"/>
      <c r="BI662" s="64"/>
      <c r="BJ662" s="64"/>
      <c r="BK662" s="64"/>
      <c r="BL662" s="69"/>
      <c r="BM662" s="64"/>
      <c r="BN662" s="64"/>
      <c r="BO662" s="64"/>
      <c r="BP662" s="64"/>
      <c r="BQ662" s="64"/>
      <c r="BR662" s="64"/>
      <c r="BS662" s="69"/>
      <c r="BT662" s="64"/>
      <c r="BU662" s="70"/>
      <c r="BV662" s="66"/>
      <c r="BW662" s="64"/>
      <c r="BX662" s="66"/>
      <c r="BY662" s="66"/>
      <c r="BZ662" s="64"/>
      <c r="CA662" s="64"/>
      <c r="CB662" s="60"/>
      <c r="CC662" s="60"/>
      <c r="CD662" s="64"/>
      <c r="CE662" s="64"/>
      <c r="CF662" s="69"/>
      <c r="CG662" s="64"/>
    </row>
    <row r="663" spans="1:85" ht="46.5" outlineLevel="1" x14ac:dyDescent="0.35">
      <c r="A663" s="84" t="s">
        <v>1110</v>
      </c>
      <c r="B663" s="88" t="s">
        <v>1113</v>
      </c>
      <c r="C663" s="55" t="s">
        <v>71</v>
      </c>
      <c r="D663" s="55" t="s">
        <v>1114</v>
      </c>
      <c r="E663" s="57" t="s">
        <v>65</v>
      </c>
      <c r="F663" s="86">
        <f t="shared" si="150"/>
        <v>275.45425</v>
      </c>
      <c r="G663" s="59">
        <f t="shared" si="145"/>
        <v>0</v>
      </c>
      <c r="H663" s="60">
        <f t="shared" si="146"/>
        <v>275.45425</v>
      </c>
      <c r="I663" s="61"/>
      <c r="J663" s="60"/>
      <c r="K663" s="69"/>
      <c r="L663" s="64"/>
      <c r="M663" s="63"/>
      <c r="N663" s="64"/>
      <c r="O663" s="69"/>
      <c r="P663" s="64"/>
      <c r="Q663" s="59"/>
      <c r="R663" s="60"/>
      <c r="S663" s="64"/>
      <c r="T663" s="59"/>
      <c r="U663" s="60"/>
      <c r="V663" s="59"/>
      <c r="W663" s="60"/>
      <c r="X663" s="59"/>
      <c r="Y663" s="60"/>
      <c r="Z663" s="69"/>
      <c r="AA663" s="66"/>
      <c r="AB663" s="63"/>
      <c r="AC663" s="64"/>
      <c r="AD663" s="69"/>
      <c r="AE663" s="64"/>
      <c r="AF663" s="69"/>
      <c r="AG663" s="64"/>
      <c r="AH663" s="59"/>
      <c r="AI663" s="60"/>
      <c r="AJ663" s="64">
        <v>275.45425</v>
      </c>
      <c r="AK663" s="64"/>
      <c r="AL663" s="59"/>
      <c r="AM663" s="60"/>
      <c r="AN663" s="59"/>
      <c r="AO663" s="60"/>
      <c r="AP663" s="59"/>
      <c r="AQ663" s="60"/>
      <c r="AR663" s="69"/>
      <c r="AS663" s="64"/>
      <c r="AT663" s="60"/>
      <c r="AU663" s="64"/>
      <c r="AV663" s="64"/>
      <c r="AW663" s="64"/>
      <c r="AX663" s="64"/>
      <c r="AY663" s="64"/>
      <c r="AZ663" s="64"/>
      <c r="BA663" s="64"/>
      <c r="BB663" s="64"/>
      <c r="BC663" s="69"/>
      <c r="BD663" s="60"/>
      <c r="BE663" s="59"/>
      <c r="BF663" s="60"/>
      <c r="BG663" s="60"/>
      <c r="BH663" s="69"/>
      <c r="BI663" s="64"/>
      <c r="BJ663" s="64"/>
      <c r="BK663" s="64"/>
      <c r="BL663" s="69"/>
      <c r="BM663" s="64"/>
      <c r="BN663" s="64"/>
      <c r="BO663" s="64"/>
      <c r="BP663" s="64"/>
      <c r="BQ663" s="64"/>
      <c r="BR663" s="64"/>
      <c r="BS663" s="69"/>
      <c r="BT663" s="64"/>
      <c r="BU663" s="70"/>
      <c r="BV663" s="66"/>
      <c r="BW663" s="64"/>
      <c r="BX663" s="66"/>
      <c r="BY663" s="66"/>
      <c r="BZ663" s="64"/>
      <c r="CA663" s="64"/>
      <c r="CB663" s="60"/>
      <c r="CC663" s="60"/>
      <c r="CD663" s="64"/>
      <c r="CE663" s="64"/>
      <c r="CF663" s="69"/>
      <c r="CG663" s="64"/>
    </row>
    <row r="664" spans="1:85" ht="46.5" outlineLevel="1" x14ac:dyDescent="0.35">
      <c r="A664" s="84" t="s">
        <v>1110</v>
      </c>
      <c r="B664" s="88" t="s">
        <v>1115</v>
      </c>
      <c r="C664" s="55" t="s">
        <v>71</v>
      </c>
      <c r="D664" s="55" t="s">
        <v>1116</v>
      </c>
      <c r="E664" s="57" t="s">
        <v>65</v>
      </c>
      <c r="F664" s="86">
        <f t="shared" si="150"/>
        <v>240.18899999999999</v>
      </c>
      <c r="G664" s="59">
        <f t="shared" si="145"/>
        <v>0</v>
      </c>
      <c r="H664" s="60">
        <f t="shared" si="146"/>
        <v>240.18899999999999</v>
      </c>
      <c r="I664" s="61"/>
      <c r="J664" s="60"/>
      <c r="K664" s="69"/>
      <c r="L664" s="64"/>
      <c r="M664" s="63"/>
      <c r="N664" s="64"/>
      <c r="O664" s="69"/>
      <c r="P664" s="64"/>
      <c r="Q664" s="59"/>
      <c r="R664" s="60"/>
      <c r="S664" s="64"/>
      <c r="T664" s="59"/>
      <c r="U664" s="60"/>
      <c r="V664" s="59"/>
      <c r="W664" s="60"/>
      <c r="X664" s="59"/>
      <c r="Y664" s="60"/>
      <c r="Z664" s="69"/>
      <c r="AA664" s="66"/>
      <c r="AB664" s="63"/>
      <c r="AC664" s="64"/>
      <c r="AD664" s="69"/>
      <c r="AE664" s="64"/>
      <c r="AF664" s="69"/>
      <c r="AG664" s="64"/>
      <c r="AH664" s="59"/>
      <c r="AI664" s="60"/>
      <c r="AJ664" s="64">
        <v>240.18899999999999</v>
      </c>
      <c r="AK664" s="64"/>
      <c r="AL664" s="59"/>
      <c r="AM664" s="60"/>
      <c r="AN664" s="59"/>
      <c r="AO664" s="60"/>
      <c r="AP664" s="59"/>
      <c r="AQ664" s="60"/>
      <c r="AR664" s="69"/>
      <c r="AS664" s="64"/>
      <c r="AT664" s="60"/>
      <c r="AU664" s="64"/>
      <c r="AV664" s="64"/>
      <c r="AW664" s="64"/>
      <c r="AX664" s="64"/>
      <c r="AY664" s="64"/>
      <c r="AZ664" s="64"/>
      <c r="BA664" s="64"/>
      <c r="BB664" s="64"/>
      <c r="BC664" s="69"/>
      <c r="BD664" s="60"/>
      <c r="BE664" s="59"/>
      <c r="BF664" s="60"/>
      <c r="BG664" s="60"/>
      <c r="BH664" s="69"/>
      <c r="BI664" s="64"/>
      <c r="BJ664" s="64"/>
      <c r="BK664" s="64"/>
      <c r="BL664" s="69"/>
      <c r="BM664" s="64"/>
      <c r="BN664" s="64"/>
      <c r="BO664" s="64"/>
      <c r="BP664" s="64"/>
      <c r="BQ664" s="64"/>
      <c r="BR664" s="64"/>
      <c r="BS664" s="69"/>
      <c r="BT664" s="64"/>
      <c r="BU664" s="70"/>
      <c r="BV664" s="66"/>
      <c r="BW664" s="64"/>
      <c r="BX664" s="66"/>
      <c r="BY664" s="66"/>
      <c r="BZ664" s="64"/>
      <c r="CA664" s="64"/>
      <c r="CB664" s="60"/>
      <c r="CC664" s="60"/>
      <c r="CD664" s="64"/>
      <c r="CE664" s="64"/>
      <c r="CF664" s="69"/>
      <c r="CG664" s="64"/>
    </row>
    <row r="665" spans="1:85" ht="46.5" outlineLevel="1" x14ac:dyDescent="0.35">
      <c r="A665" s="84" t="s">
        <v>1110</v>
      </c>
      <c r="B665" s="88" t="s">
        <v>1117</v>
      </c>
      <c r="C665" s="55" t="s">
        <v>71</v>
      </c>
      <c r="D665" s="55" t="s">
        <v>1118</v>
      </c>
      <c r="E665" s="57" t="s">
        <v>65</v>
      </c>
      <c r="F665" s="86">
        <f t="shared" si="150"/>
        <v>195</v>
      </c>
      <c r="G665" s="59">
        <f t="shared" si="145"/>
        <v>0</v>
      </c>
      <c r="H665" s="60">
        <f t="shared" si="146"/>
        <v>195</v>
      </c>
      <c r="I665" s="61"/>
      <c r="J665" s="60"/>
      <c r="K665" s="69"/>
      <c r="L665" s="64"/>
      <c r="M665" s="63"/>
      <c r="N665" s="64"/>
      <c r="O665" s="69"/>
      <c r="P665" s="64"/>
      <c r="Q665" s="59"/>
      <c r="R665" s="60"/>
      <c r="S665" s="64"/>
      <c r="T665" s="59"/>
      <c r="U665" s="60"/>
      <c r="V665" s="59"/>
      <c r="W665" s="60"/>
      <c r="X665" s="59"/>
      <c r="Y665" s="60"/>
      <c r="Z665" s="69"/>
      <c r="AA665" s="66"/>
      <c r="AB665" s="63"/>
      <c r="AC665" s="64"/>
      <c r="AD665" s="69"/>
      <c r="AE665" s="64"/>
      <c r="AF665" s="69"/>
      <c r="AG665" s="64"/>
      <c r="AH665" s="59"/>
      <c r="AI665" s="60"/>
      <c r="AJ665" s="64">
        <v>195</v>
      </c>
      <c r="AK665" s="64"/>
      <c r="AL665" s="59"/>
      <c r="AM665" s="60"/>
      <c r="AN665" s="59"/>
      <c r="AO665" s="60"/>
      <c r="AP665" s="59"/>
      <c r="AQ665" s="60"/>
      <c r="AR665" s="69"/>
      <c r="AS665" s="64"/>
      <c r="AT665" s="60"/>
      <c r="AU665" s="64"/>
      <c r="AV665" s="64"/>
      <c r="AW665" s="64"/>
      <c r="AX665" s="64"/>
      <c r="AY665" s="64"/>
      <c r="AZ665" s="64"/>
      <c r="BA665" s="64"/>
      <c r="BB665" s="64"/>
      <c r="BC665" s="69"/>
      <c r="BD665" s="60"/>
      <c r="BE665" s="59"/>
      <c r="BF665" s="60"/>
      <c r="BG665" s="60"/>
      <c r="BH665" s="69"/>
      <c r="BI665" s="64"/>
      <c r="BJ665" s="64"/>
      <c r="BK665" s="64"/>
      <c r="BL665" s="69"/>
      <c r="BM665" s="64"/>
      <c r="BN665" s="64"/>
      <c r="BO665" s="64"/>
      <c r="BP665" s="64"/>
      <c r="BQ665" s="64"/>
      <c r="BR665" s="64"/>
      <c r="BS665" s="69"/>
      <c r="BT665" s="64"/>
      <c r="BU665" s="70"/>
      <c r="BV665" s="66"/>
      <c r="BW665" s="64"/>
      <c r="BX665" s="66"/>
      <c r="BY665" s="66"/>
      <c r="BZ665" s="64"/>
      <c r="CA665" s="64"/>
      <c r="CB665" s="60"/>
      <c r="CC665" s="60"/>
      <c r="CD665" s="64"/>
      <c r="CE665" s="64"/>
      <c r="CF665" s="69"/>
      <c r="CG665" s="64"/>
    </row>
    <row r="666" spans="1:85" ht="46.5" outlineLevel="1" x14ac:dyDescent="0.35">
      <c r="A666" s="84" t="s">
        <v>1110</v>
      </c>
      <c r="B666" s="88" t="s">
        <v>1119</v>
      </c>
      <c r="C666" s="55" t="s">
        <v>71</v>
      </c>
      <c r="D666" s="77" t="s">
        <v>1120</v>
      </c>
      <c r="E666" s="57" t="s">
        <v>65</v>
      </c>
      <c r="F666" s="86">
        <f t="shared" si="150"/>
        <v>3050.24</v>
      </c>
      <c r="G666" s="59">
        <f t="shared" si="145"/>
        <v>1124.97228</v>
      </c>
      <c r="H666" s="60">
        <f t="shared" si="146"/>
        <v>1925.2677199999998</v>
      </c>
      <c r="I666" s="61">
        <v>223.95104000000001</v>
      </c>
      <c r="J666" s="60">
        <v>91.47296</v>
      </c>
      <c r="K666" s="69">
        <v>901.02124000000003</v>
      </c>
      <c r="L666" s="64">
        <v>368.02276000000001</v>
      </c>
      <c r="M666" s="63"/>
      <c r="N666" s="64"/>
      <c r="O666" s="69"/>
      <c r="P666" s="64"/>
      <c r="Q666" s="59"/>
      <c r="R666" s="60"/>
      <c r="S666" s="64">
        <v>1465.7719999999999</v>
      </c>
      <c r="T666" s="59"/>
      <c r="U666" s="60"/>
      <c r="V666" s="59"/>
      <c r="W666" s="60"/>
      <c r="X666" s="59"/>
      <c r="Y666" s="60"/>
      <c r="Z666" s="69"/>
      <c r="AA666" s="66"/>
      <c r="AB666" s="63"/>
      <c r="AC666" s="64"/>
      <c r="AD666" s="69"/>
      <c r="AE666" s="64"/>
      <c r="AF666" s="69"/>
      <c r="AG666" s="64"/>
      <c r="AH666" s="59"/>
      <c r="AI666" s="60"/>
      <c r="AJ666" s="64"/>
      <c r="AK666" s="64"/>
      <c r="AL666" s="59"/>
      <c r="AM666" s="60"/>
      <c r="AN666" s="59"/>
      <c r="AO666" s="60"/>
      <c r="AP666" s="59"/>
      <c r="AQ666" s="60"/>
      <c r="AR666" s="69"/>
      <c r="AS666" s="64"/>
      <c r="AT666" s="60"/>
      <c r="AU666" s="64"/>
      <c r="AV666" s="64"/>
      <c r="AW666" s="64"/>
      <c r="AX666" s="64"/>
      <c r="AY666" s="64"/>
      <c r="AZ666" s="64"/>
      <c r="BA666" s="64"/>
      <c r="BB666" s="64"/>
      <c r="BC666" s="69"/>
      <c r="BD666" s="60"/>
      <c r="BE666" s="59"/>
      <c r="BF666" s="60"/>
      <c r="BG666" s="60"/>
      <c r="BH666" s="69"/>
      <c r="BI666" s="64"/>
      <c r="BJ666" s="64"/>
      <c r="BK666" s="64"/>
      <c r="BL666" s="69"/>
      <c r="BM666" s="64"/>
      <c r="BN666" s="64"/>
      <c r="BO666" s="64"/>
      <c r="BP666" s="64"/>
      <c r="BQ666" s="64"/>
      <c r="BR666" s="64"/>
      <c r="BS666" s="69"/>
      <c r="BT666" s="64"/>
      <c r="BU666" s="70"/>
      <c r="BV666" s="66"/>
      <c r="BW666" s="64"/>
      <c r="BX666" s="66"/>
      <c r="BY666" s="66"/>
      <c r="BZ666" s="64"/>
      <c r="CA666" s="64"/>
      <c r="CB666" s="60"/>
      <c r="CC666" s="60"/>
      <c r="CD666" s="64"/>
      <c r="CE666" s="64"/>
      <c r="CF666" s="69"/>
      <c r="CG666" s="64"/>
    </row>
    <row r="667" spans="1:85" ht="46.5" outlineLevel="1" x14ac:dyDescent="0.35">
      <c r="A667" s="84" t="s">
        <v>1110</v>
      </c>
      <c r="B667" s="88" t="s">
        <v>1121</v>
      </c>
      <c r="C667" s="55" t="s">
        <v>71</v>
      </c>
      <c r="D667" s="77" t="s">
        <v>1122</v>
      </c>
      <c r="E667" s="57" t="s">
        <v>65</v>
      </c>
      <c r="F667" s="86">
        <f t="shared" si="150"/>
        <v>2407.7091999999998</v>
      </c>
      <c r="G667" s="59">
        <f t="shared" si="145"/>
        <v>906.72906999999998</v>
      </c>
      <c r="H667" s="60">
        <f t="shared" si="146"/>
        <v>1500.9801299999999</v>
      </c>
      <c r="I667" s="61">
        <v>263.14247</v>
      </c>
      <c r="J667" s="60">
        <v>107.48072999999999</v>
      </c>
      <c r="K667" s="69">
        <v>643.58659999999998</v>
      </c>
      <c r="L667" s="64">
        <v>262.8734</v>
      </c>
      <c r="M667" s="63"/>
      <c r="N667" s="64"/>
      <c r="O667" s="69"/>
      <c r="P667" s="64"/>
      <c r="Q667" s="59"/>
      <c r="R667" s="60"/>
      <c r="S667" s="64">
        <v>1046.98</v>
      </c>
      <c r="T667" s="59"/>
      <c r="U667" s="60"/>
      <c r="V667" s="59"/>
      <c r="W667" s="60"/>
      <c r="X667" s="59"/>
      <c r="Y667" s="60"/>
      <c r="Z667" s="69"/>
      <c r="AA667" s="66"/>
      <c r="AB667" s="63"/>
      <c r="AC667" s="64"/>
      <c r="AD667" s="69"/>
      <c r="AE667" s="64"/>
      <c r="AF667" s="69"/>
      <c r="AG667" s="64"/>
      <c r="AH667" s="59"/>
      <c r="AI667" s="60"/>
      <c r="AJ667" s="64"/>
      <c r="AK667" s="64"/>
      <c r="AL667" s="59"/>
      <c r="AM667" s="60"/>
      <c r="AN667" s="59"/>
      <c r="AO667" s="60"/>
      <c r="AP667" s="59"/>
      <c r="AQ667" s="60"/>
      <c r="AR667" s="69"/>
      <c r="AS667" s="64"/>
      <c r="AT667" s="60"/>
      <c r="AU667" s="64"/>
      <c r="AV667" s="64"/>
      <c r="AW667" s="64"/>
      <c r="AX667" s="64"/>
      <c r="AY667" s="64"/>
      <c r="AZ667" s="64"/>
      <c r="BA667" s="64"/>
      <c r="BB667" s="64"/>
      <c r="BC667" s="69"/>
      <c r="BD667" s="60"/>
      <c r="BE667" s="59"/>
      <c r="BF667" s="60"/>
      <c r="BG667" s="60"/>
      <c r="BH667" s="69"/>
      <c r="BI667" s="64"/>
      <c r="BJ667" s="64"/>
      <c r="BK667" s="64"/>
      <c r="BL667" s="69"/>
      <c r="BM667" s="64"/>
      <c r="BN667" s="64"/>
      <c r="BO667" s="64">
        <v>83.646000000000001</v>
      </c>
      <c r="BP667" s="64"/>
      <c r="BQ667" s="64"/>
      <c r="BR667" s="64"/>
      <c r="BS667" s="69"/>
      <c r="BT667" s="64"/>
      <c r="BU667" s="70"/>
      <c r="BV667" s="66"/>
      <c r="BW667" s="64"/>
      <c r="BX667" s="66"/>
      <c r="BY667" s="66"/>
      <c r="BZ667" s="64"/>
      <c r="CA667" s="64"/>
      <c r="CB667" s="60"/>
      <c r="CC667" s="60"/>
      <c r="CD667" s="64"/>
      <c r="CE667" s="64"/>
      <c r="CF667" s="69"/>
      <c r="CG667" s="64"/>
    </row>
    <row r="668" spans="1:85" ht="46.5" outlineLevel="1" x14ac:dyDescent="0.35">
      <c r="A668" s="84" t="s">
        <v>1110</v>
      </c>
      <c r="B668" s="88" t="s">
        <v>1123</v>
      </c>
      <c r="C668" s="55" t="s">
        <v>71</v>
      </c>
      <c r="D668" s="77">
        <v>243800009672</v>
      </c>
      <c r="E668" s="57" t="s">
        <v>65</v>
      </c>
      <c r="F668" s="86">
        <f t="shared" si="150"/>
        <v>683.70399999999995</v>
      </c>
      <c r="G668" s="59">
        <f t="shared" si="145"/>
        <v>225.25531000000001</v>
      </c>
      <c r="H668" s="60">
        <f t="shared" si="146"/>
        <v>458.44869</v>
      </c>
      <c r="I668" s="61"/>
      <c r="J668" s="60"/>
      <c r="K668" s="69">
        <v>225.25531000000001</v>
      </c>
      <c r="L668" s="64">
        <v>92.005690000000001</v>
      </c>
      <c r="M668" s="63"/>
      <c r="N668" s="64"/>
      <c r="O668" s="69"/>
      <c r="P668" s="64"/>
      <c r="Q668" s="59"/>
      <c r="R668" s="60"/>
      <c r="S668" s="64">
        <v>366.44299999999998</v>
      </c>
      <c r="T668" s="59"/>
      <c r="U668" s="60"/>
      <c r="V668" s="59"/>
      <c r="W668" s="60"/>
      <c r="X668" s="59"/>
      <c r="Y668" s="60"/>
      <c r="Z668" s="69"/>
      <c r="AA668" s="66"/>
      <c r="AB668" s="63"/>
      <c r="AC668" s="64"/>
      <c r="AD668" s="69"/>
      <c r="AE668" s="64"/>
      <c r="AF668" s="69"/>
      <c r="AG668" s="64"/>
      <c r="AH668" s="59"/>
      <c r="AI668" s="60"/>
      <c r="AJ668" s="64"/>
      <c r="AK668" s="64"/>
      <c r="AL668" s="59"/>
      <c r="AM668" s="60"/>
      <c r="AN668" s="59"/>
      <c r="AO668" s="60"/>
      <c r="AP668" s="59"/>
      <c r="AQ668" s="60"/>
      <c r="AR668" s="69"/>
      <c r="AS668" s="64"/>
      <c r="AT668" s="60"/>
      <c r="AU668" s="64"/>
      <c r="AV668" s="64"/>
      <c r="AW668" s="64"/>
      <c r="AX668" s="64"/>
      <c r="AY668" s="64"/>
      <c r="AZ668" s="64"/>
      <c r="BA668" s="64"/>
      <c r="BB668" s="64"/>
      <c r="BC668" s="69"/>
      <c r="BD668" s="60"/>
      <c r="BE668" s="59"/>
      <c r="BF668" s="60"/>
      <c r="BG668" s="60"/>
      <c r="BH668" s="69"/>
      <c r="BI668" s="64"/>
      <c r="BJ668" s="64"/>
      <c r="BK668" s="64"/>
      <c r="BL668" s="69"/>
      <c r="BM668" s="64"/>
      <c r="BN668" s="64"/>
      <c r="BO668" s="64"/>
      <c r="BP668" s="64"/>
      <c r="BQ668" s="64"/>
      <c r="BR668" s="64"/>
      <c r="BS668" s="69"/>
      <c r="BT668" s="64"/>
      <c r="BU668" s="70"/>
      <c r="BV668" s="66"/>
      <c r="BW668" s="64"/>
      <c r="BX668" s="66"/>
      <c r="BY668" s="66"/>
      <c r="BZ668" s="64"/>
      <c r="CA668" s="64"/>
      <c r="CB668" s="60"/>
      <c r="CC668" s="60"/>
      <c r="CD668" s="64"/>
      <c r="CE668" s="64"/>
      <c r="CF668" s="69"/>
      <c r="CG668" s="64"/>
    </row>
    <row r="669" spans="1:85" s="78" customFormat="1" ht="22.5" x14ac:dyDescent="0.3">
      <c r="A669" s="105" t="s">
        <v>1124</v>
      </c>
      <c r="B669" s="106"/>
      <c r="C669" s="97" t="s">
        <v>133</v>
      </c>
      <c r="D669" s="98"/>
      <c r="E669" s="98"/>
      <c r="F669" s="99">
        <f t="shared" ref="F669:AK669" si="151">SUBTOTAL(9,F662:F668)</f>
        <v>7884.8956600000001</v>
      </c>
      <c r="G669" s="99">
        <f t="shared" si="151"/>
        <v>2256.9566599999998</v>
      </c>
      <c r="H669" s="99">
        <f t="shared" si="151"/>
        <v>5627.9390000000003</v>
      </c>
      <c r="I669" s="99">
        <f t="shared" si="151"/>
        <v>487.09351000000004</v>
      </c>
      <c r="J669" s="99">
        <f t="shared" si="151"/>
        <v>198.95368999999999</v>
      </c>
      <c r="K669" s="99">
        <f t="shared" si="151"/>
        <v>1769.8631500000001</v>
      </c>
      <c r="L669" s="99">
        <f t="shared" si="151"/>
        <v>722.90184999999997</v>
      </c>
      <c r="M669" s="99">
        <f t="shared" si="151"/>
        <v>0</v>
      </c>
      <c r="N669" s="99">
        <f t="shared" si="151"/>
        <v>0</v>
      </c>
      <c r="O669" s="99">
        <f t="shared" si="151"/>
        <v>0</v>
      </c>
      <c r="P669" s="99">
        <f t="shared" si="151"/>
        <v>0</v>
      </c>
      <c r="Q669" s="99">
        <f t="shared" si="151"/>
        <v>0</v>
      </c>
      <c r="R669" s="99">
        <f t="shared" si="151"/>
        <v>0</v>
      </c>
      <c r="S669" s="99">
        <f t="shared" si="151"/>
        <v>3911.79421</v>
      </c>
      <c r="T669" s="99">
        <f t="shared" si="151"/>
        <v>0</v>
      </c>
      <c r="U669" s="99">
        <f t="shared" si="151"/>
        <v>0</v>
      </c>
      <c r="V669" s="99">
        <f t="shared" si="151"/>
        <v>0</v>
      </c>
      <c r="W669" s="99">
        <f t="shared" si="151"/>
        <v>0</v>
      </c>
      <c r="X669" s="99">
        <f t="shared" si="151"/>
        <v>0</v>
      </c>
      <c r="Y669" s="99">
        <f t="shared" si="151"/>
        <v>0</v>
      </c>
      <c r="Z669" s="99">
        <f t="shared" si="151"/>
        <v>0</v>
      </c>
      <c r="AA669" s="99">
        <f t="shared" si="151"/>
        <v>0</v>
      </c>
      <c r="AB669" s="99">
        <f t="shared" si="151"/>
        <v>0</v>
      </c>
      <c r="AC669" s="99">
        <f t="shared" si="151"/>
        <v>0</v>
      </c>
      <c r="AD669" s="99">
        <f t="shared" si="151"/>
        <v>0</v>
      </c>
      <c r="AE669" s="99">
        <f t="shared" si="151"/>
        <v>0</v>
      </c>
      <c r="AF669" s="99">
        <f t="shared" si="151"/>
        <v>0</v>
      </c>
      <c r="AG669" s="99">
        <f t="shared" si="151"/>
        <v>0</v>
      </c>
      <c r="AH669" s="99">
        <f t="shared" si="151"/>
        <v>0</v>
      </c>
      <c r="AI669" s="99">
        <f t="shared" si="151"/>
        <v>0</v>
      </c>
      <c r="AJ669" s="99">
        <f t="shared" si="151"/>
        <v>710.64324999999997</v>
      </c>
      <c r="AK669" s="99">
        <f t="shared" si="151"/>
        <v>0</v>
      </c>
      <c r="AL669" s="99">
        <f t="shared" ref="AL669:BQ669" si="152">SUBTOTAL(9,AL662:AL668)</f>
        <v>0</v>
      </c>
      <c r="AM669" s="99">
        <f t="shared" si="152"/>
        <v>0</v>
      </c>
      <c r="AN669" s="99">
        <f t="shared" si="152"/>
        <v>0</v>
      </c>
      <c r="AO669" s="99">
        <f t="shared" si="152"/>
        <v>0</v>
      </c>
      <c r="AP669" s="99">
        <f t="shared" si="152"/>
        <v>0</v>
      </c>
      <c r="AQ669" s="99">
        <f t="shared" si="152"/>
        <v>0</v>
      </c>
      <c r="AR669" s="99">
        <f t="shared" si="152"/>
        <v>0</v>
      </c>
      <c r="AS669" s="99">
        <f t="shared" si="152"/>
        <v>0</v>
      </c>
      <c r="AT669" s="99">
        <f t="shared" si="152"/>
        <v>0</v>
      </c>
      <c r="AU669" s="99">
        <f t="shared" si="152"/>
        <v>0</v>
      </c>
      <c r="AV669" s="99">
        <f t="shared" si="152"/>
        <v>0</v>
      </c>
      <c r="AW669" s="99">
        <f t="shared" si="152"/>
        <v>0</v>
      </c>
      <c r="AX669" s="99">
        <f t="shared" si="152"/>
        <v>0</v>
      </c>
      <c r="AY669" s="99">
        <f t="shared" si="152"/>
        <v>0</v>
      </c>
      <c r="AZ669" s="99">
        <f t="shared" si="152"/>
        <v>0</v>
      </c>
      <c r="BA669" s="99">
        <f t="shared" si="152"/>
        <v>0</v>
      </c>
      <c r="BB669" s="99">
        <f t="shared" si="152"/>
        <v>0</v>
      </c>
      <c r="BC669" s="99">
        <f t="shared" si="152"/>
        <v>0</v>
      </c>
      <c r="BD669" s="99">
        <f t="shared" si="152"/>
        <v>0</v>
      </c>
      <c r="BE669" s="99">
        <f t="shared" si="152"/>
        <v>0</v>
      </c>
      <c r="BF669" s="99">
        <f t="shared" si="152"/>
        <v>0</v>
      </c>
      <c r="BG669" s="99">
        <f t="shared" si="152"/>
        <v>0</v>
      </c>
      <c r="BH669" s="99">
        <f t="shared" si="152"/>
        <v>0</v>
      </c>
      <c r="BI669" s="99">
        <f t="shared" si="152"/>
        <v>0</v>
      </c>
      <c r="BJ669" s="99">
        <f t="shared" si="152"/>
        <v>0</v>
      </c>
      <c r="BK669" s="99">
        <f t="shared" si="152"/>
        <v>0</v>
      </c>
      <c r="BL669" s="99">
        <f>SUBTOTAL(9,BL662:BL668)</f>
        <v>0</v>
      </c>
      <c r="BM669" s="99">
        <f>SUBTOTAL(9,BM662:BM668)</f>
        <v>0</v>
      </c>
      <c r="BN669" s="99">
        <f t="shared" si="152"/>
        <v>0</v>
      </c>
      <c r="BO669" s="99">
        <f t="shared" si="152"/>
        <v>83.646000000000001</v>
      </c>
      <c r="BP669" s="99">
        <f t="shared" si="152"/>
        <v>0</v>
      </c>
      <c r="BQ669" s="99">
        <f t="shared" si="152"/>
        <v>0</v>
      </c>
      <c r="BR669" s="99">
        <f t="shared" ref="BR669:CG669" si="153">SUBTOTAL(9,BR662:BR668)</f>
        <v>0</v>
      </c>
      <c r="BS669" s="99">
        <f t="shared" si="153"/>
        <v>0</v>
      </c>
      <c r="BT669" s="99">
        <f t="shared" si="153"/>
        <v>0</v>
      </c>
      <c r="BU669" s="99">
        <f t="shared" si="153"/>
        <v>0</v>
      </c>
      <c r="BV669" s="99">
        <f t="shared" si="153"/>
        <v>0</v>
      </c>
      <c r="BW669" s="99">
        <f t="shared" si="153"/>
        <v>0</v>
      </c>
      <c r="BX669" s="99">
        <f t="shared" si="153"/>
        <v>0</v>
      </c>
      <c r="BY669" s="99">
        <f t="shared" si="153"/>
        <v>0</v>
      </c>
      <c r="BZ669" s="99">
        <f t="shared" si="153"/>
        <v>0</v>
      </c>
      <c r="CA669" s="99">
        <f t="shared" si="153"/>
        <v>0</v>
      </c>
      <c r="CB669" s="99">
        <f t="shared" si="153"/>
        <v>0</v>
      </c>
      <c r="CC669" s="99">
        <f t="shared" si="153"/>
        <v>0</v>
      </c>
      <c r="CD669" s="99">
        <f t="shared" si="153"/>
        <v>0</v>
      </c>
      <c r="CE669" s="99">
        <f t="shared" si="153"/>
        <v>0</v>
      </c>
      <c r="CF669" s="99">
        <f t="shared" si="153"/>
        <v>0</v>
      </c>
      <c r="CG669" s="99">
        <f t="shared" si="153"/>
        <v>0</v>
      </c>
    </row>
    <row r="670" spans="1:85" ht="46.5" outlineLevel="1" x14ac:dyDescent="0.35">
      <c r="A670" s="92" t="s">
        <v>1125</v>
      </c>
      <c r="B670" s="54" t="s">
        <v>1126</v>
      </c>
      <c r="C670" s="55" t="s">
        <v>71</v>
      </c>
      <c r="D670" s="77" t="s">
        <v>1127</v>
      </c>
      <c r="E670" s="57" t="s">
        <v>65</v>
      </c>
      <c r="F670" s="86">
        <f t="shared" ref="F670:F694" si="154">G670+H670</f>
        <v>1305.8674000000001</v>
      </c>
      <c r="G670" s="59">
        <f t="shared" si="145"/>
        <v>721.04946000000007</v>
      </c>
      <c r="H670" s="60">
        <f t="shared" si="146"/>
        <v>584.81793999999991</v>
      </c>
      <c r="I670" s="61">
        <v>324.72901000000002</v>
      </c>
      <c r="J670" s="60">
        <v>132.63578999999999</v>
      </c>
      <c r="K670" s="69">
        <v>130.32629</v>
      </c>
      <c r="L670" s="64">
        <v>53.231859999999998</v>
      </c>
      <c r="M670" s="63"/>
      <c r="N670" s="64"/>
      <c r="O670" s="69"/>
      <c r="P670" s="64"/>
      <c r="Q670" s="59"/>
      <c r="R670" s="60"/>
      <c r="S670" s="64">
        <v>212.01345000000001</v>
      </c>
      <c r="T670" s="59">
        <v>194.03997000000001</v>
      </c>
      <c r="U670" s="60">
        <v>1.9600299999999999</v>
      </c>
      <c r="V670" s="59">
        <v>71.954189999999997</v>
      </c>
      <c r="W670" s="60">
        <v>0.72680999999999996</v>
      </c>
      <c r="X670" s="59"/>
      <c r="Y670" s="60"/>
      <c r="Z670" s="69"/>
      <c r="AA670" s="66"/>
      <c r="AB670" s="63"/>
      <c r="AC670" s="64"/>
      <c r="AD670" s="69"/>
      <c r="AE670" s="64"/>
      <c r="AF670" s="69"/>
      <c r="AG670" s="64"/>
      <c r="AH670" s="59"/>
      <c r="AI670" s="60"/>
      <c r="AJ670" s="64"/>
      <c r="AK670" s="64"/>
      <c r="AL670" s="59"/>
      <c r="AM670" s="60"/>
      <c r="AN670" s="59"/>
      <c r="AO670" s="60"/>
      <c r="AP670" s="59"/>
      <c r="AQ670" s="60"/>
      <c r="AR670" s="69"/>
      <c r="AS670" s="64"/>
      <c r="AT670" s="60"/>
      <c r="AU670" s="64"/>
      <c r="AV670" s="64"/>
      <c r="AW670" s="64"/>
      <c r="AX670" s="64"/>
      <c r="AY670" s="64"/>
      <c r="AZ670" s="64"/>
      <c r="BA670" s="64"/>
      <c r="BB670" s="64"/>
      <c r="BC670" s="69"/>
      <c r="BD670" s="60"/>
      <c r="BE670" s="59"/>
      <c r="BF670" s="60"/>
      <c r="BG670" s="60"/>
      <c r="BH670" s="69"/>
      <c r="BI670" s="64"/>
      <c r="BJ670" s="64"/>
      <c r="BK670" s="64"/>
      <c r="BL670" s="69"/>
      <c r="BM670" s="64"/>
      <c r="BN670" s="64"/>
      <c r="BO670" s="64">
        <v>184.25</v>
      </c>
      <c r="BP670" s="64"/>
      <c r="BQ670" s="64"/>
      <c r="BR670" s="64"/>
      <c r="BS670" s="69"/>
      <c r="BT670" s="64"/>
      <c r="BU670" s="70"/>
      <c r="BV670" s="66"/>
      <c r="BW670" s="64"/>
      <c r="BX670" s="66"/>
      <c r="BY670" s="66"/>
      <c r="BZ670" s="64"/>
      <c r="CA670" s="64"/>
      <c r="CB670" s="60"/>
      <c r="CC670" s="60"/>
      <c r="CD670" s="64"/>
      <c r="CE670" s="64"/>
      <c r="CF670" s="69"/>
      <c r="CG670" s="64"/>
    </row>
    <row r="671" spans="1:85" ht="46.5" outlineLevel="1" x14ac:dyDescent="0.35">
      <c r="A671" s="92" t="s">
        <v>1125</v>
      </c>
      <c r="B671" s="54" t="s">
        <v>1128</v>
      </c>
      <c r="C671" s="158" t="s">
        <v>71</v>
      </c>
      <c r="D671" s="158" t="s">
        <v>1129</v>
      </c>
      <c r="E671" s="57" t="s">
        <v>65</v>
      </c>
      <c r="F671" s="86">
        <f t="shared" si="154"/>
        <v>1480.1595600000001</v>
      </c>
      <c r="G671" s="59">
        <f t="shared" si="145"/>
        <v>970.16427999999996</v>
      </c>
      <c r="H671" s="60">
        <f t="shared" si="146"/>
        <v>509.99527999999998</v>
      </c>
      <c r="I671" s="61">
        <v>725.60136999999997</v>
      </c>
      <c r="J671" s="60">
        <v>296.37239</v>
      </c>
      <c r="K671" s="69">
        <v>244.56290999999999</v>
      </c>
      <c r="L671" s="64">
        <v>99.891890000000004</v>
      </c>
      <c r="M671" s="63"/>
      <c r="N671" s="64"/>
      <c r="O671" s="69"/>
      <c r="P671" s="64"/>
      <c r="Q671" s="59"/>
      <c r="R671" s="60"/>
      <c r="S671" s="64">
        <v>113.73099999999999</v>
      </c>
      <c r="T671" s="59"/>
      <c r="U671" s="60"/>
      <c r="V671" s="59"/>
      <c r="W671" s="60"/>
      <c r="X671" s="59"/>
      <c r="Y671" s="60"/>
      <c r="Z671" s="69"/>
      <c r="AA671" s="66"/>
      <c r="AB671" s="63"/>
      <c r="AC671" s="64"/>
      <c r="AD671" s="69"/>
      <c r="AE671" s="64"/>
      <c r="AF671" s="69"/>
      <c r="AG671" s="64"/>
      <c r="AH671" s="59"/>
      <c r="AI671" s="60"/>
      <c r="AJ671" s="64"/>
      <c r="AK671" s="64"/>
      <c r="AL671" s="59"/>
      <c r="AM671" s="60"/>
      <c r="AN671" s="59"/>
      <c r="AO671" s="60"/>
      <c r="AP671" s="59"/>
      <c r="AQ671" s="60"/>
      <c r="AR671" s="69"/>
      <c r="AS671" s="64"/>
      <c r="AT671" s="60"/>
      <c r="AU671" s="64"/>
      <c r="AV671" s="64"/>
      <c r="AW671" s="64"/>
      <c r="AX671" s="64"/>
      <c r="AY671" s="64"/>
      <c r="AZ671" s="64"/>
      <c r="BA671" s="64"/>
      <c r="BB671" s="64"/>
      <c r="BC671" s="69"/>
      <c r="BD671" s="60"/>
      <c r="BE671" s="59"/>
      <c r="BF671" s="60"/>
      <c r="BG671" s="60"/>
      <c r="BH671" s="69"/>
      <c r="BI671" s="64"/>
      <c r="BJ671" s="64"/>
      <c r="BK671" s="64"/>
      <c r="BL671" s="69"/>
      <c r="BM671" s="64"/>
      <c r="BN671" s="64"/>
      <c r="BO671" s="64"/>
      <c r="BP671" s="64"/>
      <c r="BQ671" s="64"/>
      <c r="BR671" s="64"/>
      <c r="BS671" s="69"/>
      <c r="BT671" s="64"/>
      <c r="BU671" s="70"/>
      <c r="BV671" s="66"/>
      <c r="BW671" s="64"/>
      <c r="BX671" s="66"/>
      <c r="BY671" s="66"/>
      <c r="BZ671" s="64"/>
      <c r="CA671" s="64"/>
      <c r="CB671" s="60"/>
      <c r="CC671" s="60"/>
      <c r="CD671" s="64"/>
      <c r="CE671" s="64"/>
      <c r="CF671" s="69"/>
      <c r="CG671" s="64"/>
    </row>
    <row r="672" spans="1:85" ht="46.5" outlineLevel="1" x14ac:dyDescent="0.35">
      <c r="A672" s="84" t="s">
        <v>1125</v>
      </c>
      <c r="B672" s="54" t="s">
        <v>1130</v>
      </c>
      <c r="C672" s="55" t="s">
        <v>71</v>
      </c>
      <c r="D672" s="77" t="s">
        <v>1131</v>
      </c>
      <c r="E672" s="57" t="s">
        <v>65</v>
      </c>
      <c r="F672" s="86">
        <f t="shared" si="154"/>
        <v>1006.4156</v>
      </c>
      <c r="G672" s="59">
        <f t="shared" si="145"/>
        <v>575.32106999999996</v>
      </c>
      <c r="H672" s="60">
        <f t="shared" si="146"/>
        <v>431.09453000000008</v>
      </c>
      <c r="I672" s="61">
        <v>139.96940000000001</v>
      </c>
      <c r="J672" s="60">
        <v>57.1706</v>
      </c>
      <c r="K672" s="69">
        <v>104.58282</v>
      </c>
      <c r="L672" s="64">
        <v>42.716929999999998</v>
      </c>
      <c r="M672" s="63"/>
      <c r="N672" s="64"/>
      <c r="O672" s="69"/>
      <c r="P672" s="64"/>
      <c r="Q672" s="59"/>
      <c r="R672" s="60"/>
      <c r="S672" s="64">
        <v>170.13425000000001</v>
      </c>
      <c r="T672" s="59">
        <v>330.76884999999999</v>
      </c>
      <c r="U672" s="60">
        <v>3.3411499999999998</v>
      </c>
      <c r="V672" s="59"/>
      <c r="W672" s="60"/>
      <c r="X672" s="59"/>
      <c r="Y672" s="60"/>
      <c r="Z672" s="69"/>
      <c r="AA672" s="66"/>
      <c r="AB672" s="63"/>
      <c r="AC672" s="64"/>
      <c r="AD672" s="69"/>
      <c r="AE672" s="64"/>
      <c r="AF672" s="69"/>
      <c r="AG672" s="64"/>
      <c r="AH672" s="59"/>
      <c r="AI672" s="60"/>
      <c r="AJ672" s="64"/>
      <c r="AK672" s="64"/>
      <c r="AL672" s="59"/>
      <c r="AM672" s="60"/>
      <c r="AN672" s="59"/>
      <c r="AO672" s="60"/>
      <c r="AP672" s="59"/>
      <c r="AQ672" s="60"/>
      <c r="AR672" s="69"/>
      <c r="AS672" s="64"/>
      <c r="AT672" s="60"/>
      <c r="AU672" s="64"/>
      <c r="AV672" s="64"/>
      <c r="AW672" s="64"/>
      <c r="AX672" s="64"/>
      <c r="AY672" s="64"/>
      <c r="AZ672" s="64"/>
      <c r="BA672" s="64"/>
      <c r="BB672" s="64"/>
      <c r="BC672" s="69"/>
      <c r="BD672" s="60"/>
      <c r="BE672" s="59"/>
      <c r="BF672" s="60"/>
      <c r="BG672" s="60"/>
      <c r="BH672" s="69"/>
      <c r="BI672" s="64"/>
      <c r="BJ672" s="64"/>
      <c r="BK672" s="64"/>
      <c r="BL672" s="69"/>
      <c r="BM672" s="64"/>
      <c r="BN672" s="64"/>
      <c r="BO672" s="64">
        <v>90.073499999999996</v>
      </c>
      <c r="BP672" s="64"/>
      <c r="BQ672" s="64">
        <v>67.658100000000005</v>
      </c>
      <c r="BR672" s="64"/>
      <c r="BS672" s="69"/>
      <c r="BT672" s="64"/>
      <c r="BU672" s="70"/>
      <c r="BV672" s="66"/>
      <c r="BW672" s="64"/>
      <c r="BX672" s="66"/>
      <c r="BY672" s="66"/>
      <c r="BZ672" s="64"/>
      <c r="CA672" s="64"/>
      <c r="CB672" s="60"/>
      <c r="CC672" s="60"/>
      <c r="CD672" s="64"/>
      <c r="CE672" s="64"/>
      <c r="CF672" s="69"/>
      <c r="CG672" s="64"/>
    </row>
    <row r="673" spans="1:85" ht="46.5" outlineLevel="1" x14ac:dyDescent="0.35">
      <c r="A673" s="92" t="s">
        <v>1125</v>
      </c>
      <c r="B673" s="54" t="s">
        <v>1132</v>
      </c>
      <c r="C673" s="55" t="s">
        <v>71</v>
      </c>
      <c r="D673" s="77">
        <v>243900593423</v>
      </c>
      <c r="E673" s="57" t="s">
        <v>65</v>
      </c>
      <c r="F673" s="86">
        <f t="shared" si="154"/>
        <v>700.42111999999997</v>
      </c>
      <c r="G673" s="59">
        <f t="shared" si="145"/>
        <v>201.76439999999999</v>
      </c>
      <c r="H673" s="60">
        <f t="shared" si="146"/>
        <v>498.65671999999995</v>
      </c>
      <c r="I673" s="61"/>
      <c r="J673" s="60"/>
      <c r="K673" s="69">
        <v>201.76439999999999</v>
      </c>
      <c r="L673" s="64">
        <v>82.410809999999998</v>
      </c>
      <c r="M673" s="63"/>
      <c r="N673" s="64"/>
      <c r="O673" s="69"/>
      <c r="P673" s="64"/>
      <c r="Q673" s="59"/>
      <c r="R673" s="60"/>
      <c r="S673" s="64">
        <v>416.24590999999998</v>
      </c>
      <c r="T673" s="59"/>
      <c r="U673" s="60"/>
      <c r="V673" s="59"/>
      <c r="W673" s="60"/>
      <c r="X673" s="59"/>
      <c r="Y673" s="60"/>
      <c r="Z673" s="69"/>
      <c r="AA673" s="66"/>
      <c r="AB673" s="63"/>
      <c r="AC673" s="64"/>
      <c r="AD673" s="69"/>
      <c r="AE673" s="64"/>
      <c r="AF673" s="69"/>
      <c r="AG673" s="64"/>
      <c r="AH673" s="59"/>
      <c r="AI673" s="60"/>
      <c r="AJ673" s="64"/>
      <c r="AK673" s="64"/>
      <c r="AL673" s="59"/>
      <c r="AM673" s="60"/>
      <c r="AN673" s="59"/>
      <c r="AO673" s="60"/>
      <c r="AP673" s="59"/>
      <c r="AQ673" s="60"/>
      <c r="AR673" s="69"/>
      <c r="AS673" s="64"/>
      <c r="AT673" s="60"/>
      <c r="AU673" s="64"/>
      <c r="AV673" s="64"/>
      <c r="AW673" s="64"/>
      <c r="AX673" s="64"/>
      <c r="AY673" s="64"/>
      <c r="AZ673" s="64"/>
      <c r="BA673" s="64"/>
      <c r="BB673" s="64"/>
      <c r="BC673" s="69"/>
      <c r="BD673" s="60"/>
      <c r="BE673" s="59"/>
      <c r="BF673" s="60"/>
      <c r="BG673" s="60"/>
      <c r="BH673" s="69"/>
      <c r="BI673" s="64"/>
      <c r="BJ673" s="64"/>
      <c r="BK673" s="64"/>
      <c r="BL673" s="69"/>
      <c r="BM673" s="64"/>
      <c r="BN673" s="64"/>
      <c r="BO673" s="64"/>
      <c r="BP673" s="64"/>
      <c r="BQ673" s="64"/>
      <c r="BR673" s="64"/>
      <c r="BS673" s="69"/>
      <c r="BT673" s="64"/>
      <c r="BU673" s="70"/>
      <c r="BV673" s="66"/>
      <c r="BW673" s="64"/>
      <c r="BX673" s="66"/>
      <c r="BY673" s="66"/>
      <c r="BZ673" s="64"/>
      <c r="CA673" s="64"/>
      <c r="CB673" s="60"/>
      <c r="CC673" s="60"/>
      <c r="CD673" s="64"/>
      <c r="CE673" s="64"/>
      <c r="CF673" s="69"/>
      <c r="CG673" s="64"/>
    </row>
    <row r="674" spans="1:85" ht="46.5" outlineLevel="1" x14ac:dyDescent="0.35">
      <c r="A674" s="92" t="s">
        <v>1125</v>
      </c>
      <c r="B674" s="54" t="s">
        <v>1133</v>
      </c>
      <c r="C674" s="55" t="s">
        <v>71</v>
      </c>
      <c r="D674" s="77">
        <v>243904877715</v>
      </c>
      <c r="E674" s="57" t="s">
        <v>65</v>
      </c>
      <c r="F674" s="86">
        <f t="shared" si="154"/>
        <v>1391.0240800000001</v>
      </c>
      <c r="G674" s="59">
        <f t="shared" si="145"/>
        <v>992.77584000000002</v>
      </c>
      <c r="H674" s="60">
        <f t="shared" si="146"/>
        <v>398.24824000000001</v>
      </c>
      <c r="I674" s="61">
        <v>401.99212</v>
      </c>
      <c r="J674" s="60">
        <v>164.19396</v>
      </c>
      <c r="K674" s="69">
        <v>112.62765</v>
      </c>
      <c r="L674" s="64">
        <v>46.002850000000002</v>
      </c>
      <c r="M674" s="63"/>
      <c r="N674" s="64"/>
      <c r="O674" s="69"/>
      <c r="P674" s="64"/>
      <c r="Q674" s="59"/>
      <c r="R674" s="60"/>
      <c r="S674" s="64">
        <v>183.22149999999999</v>
      </c>
      <c r="T674" s="59">
        <v>478.15607</v>
      </c>
      <c r="U674" s="60">
        <v>4.8299300000000001</v>
      </c>
      <c r="V674" s="59"/>
      <c r="W674" s="60"/>
      <c r="X674" s="59"/>
      <c r="Y674" s="60"/>
      <c r="Z674" s="69"/>
      <c r="AA674" s="66"/>
      <c r="AB674" s="63"/>
      <c r="AC674" s="64"/>
      <c r="AD674" s="69"/>
      <c r="AE674" s="64"/>
      <c r="AF674" s="69"/>
      <c r="AG674" s="64"/>
      <c r="AH674" s="59"/>
      <c r="AI674" s="60"/>
      <c r="AJ674" s="64"/>
      <c r="AK674" s="64"/>
      <c r="AL674" s="59"/>
      <c r="AM674" s="60"/>
      <c r="AN674" s="59"/>
      <c r="AO674" s="60"/>
      <c r="AP674" s="59"/>
      <c r="AQ674" s="60"/>
      <c r="AR674" s="69"/>
      <c r="AS674" s="64"/>
      <c r="AT674" s="60"/>
      <c r="AU674" s="64"/>
      <c r="AV674" s="64"/>
      <c r="AW674" s="64"/>
      <c r="AX674" s="64"/>
      <c r="AY674" s="64"/>
      <c r="AZ674" s="64"/>
      <c r="BA674" s="64"/>
      <c r="BB674" s="64"/>
      <c r="BC674" s="69"/>
      <c r="BD674" s="60"/>
      <c r="BE674" s="59"/>
      <c r="BF674" s="60"/>
      <c r="BG674" s="60"/>
      <c r="BH674" s="69"/>
      <c r="BI674" s="64"/>
      <c r="BJ674" s="64"/>
      <c r="BK674" s="64"/>
      <c r="BL674" s="69"/>
      <c r="BM674" s="64"/>
      <c r="BN674" s="64"/>
      <c r="BO674" s="64"/>
      <c r="BP674" s="64"/>
      <c r="BQ674" s="64"/>
      <c r="BR674" s="64"/>
      <c r="BS674" s="69"/>
      <c r="BT674" s="64"/>
      <c r="BU674" s="70"/>
      <c r="BV674" s="66"/>
      <c r="BW674" s="64"/>
      <c r="BX674" s="66"/>
      <c r="BY674" s="66"/>
      <c r="BZ674" s="64"/>
      <c r="CA674" s="64"/>
      <c r="CB674" s="60"/>
      <c r="CC674" s="60"/>
      <c r="CD674" s="64"/>
      <c r="CE674" s="64"/>
      <c r="CF674" s="69"/>
      <c r="CG674" s="64"/>
    </row>
    <row r="675" spans="1:85" ht="46.5" outlineLevel="1" x14ac:dyDescent="0.35">
      <c r="A675" s="84" t="s">
        <v>1125</v>
      </c>
      <c r="B675" s="54" t="s">
        <v>1134</v>
      </c>
      <c r="C675" s="55" t="s">
        <v>71</v>
      </c>
      <c r="D675" s="77" t="s">
        <v>1135</v>
      </c>
      <c r="E675" s="57" t="s">
        <v>65</v>
      </c>
      <c r="F675" s="86">
        <f t="shared" si="154"/>
        <v>449.2912</v>
      </c>
      <c r="G675" s="59">
        <f t="shared" si="145"/>
        <v>148.02492000000001</v>
      </c>
      <c r="H675" s="60">
        <f t="shared" si="146"/>
        <v>301.26627999999999</v>
      </c>
      <c r="I675" s="61"/>
      <c r="J675" s="60"/>
      <c r="K675" s="69">
        <v>148.02492000000001</v>
      </c>
      <c r="L675" s="64">
        <v>60.460880000000003</v>
      </c>
      <c r="M675" s="63"/>
      <c r="N675" s="64"/>
      <c r="O675" s="69"/>
      <c r="P675" s="64"/>
      <c r="Q675" s="59"/>
      <c r="R675" s="60"/>
      <c r="S675" s="64">
        <v>240.80539999999999</v>
      </c>
      <c r="T675" s="59"/>
      <c r="U675" s="60"/>
      <c r="V675" s="59"/>
      <c r="W675" s="60"/>
      <c r="X675" s="59"/>
      <c r="Y675" s="60"/>
      <c r="Z675" s="69"/>
      <c r="AA675" s="66"/>
      <c r="AB675" s="63"/>
      <c r="AC675" s="64"/>
      <c r="AD675" s="69"/>
      <c r="AE675" s="64"/>
      <c r="AF675" s="69"/>
      <c r="AG675" s="64"/>
      <c r="AH675" s="59"/>
      <c r="AI675" s="60"/>
      <c r="AJ675" s="64"/>
      <c r="AK675" s="64"/>
      <c r="AL675" s="59"/>
      <c r="AM675" s="60"/>
      <c r="AN675" s="59"/>
      <c r="AO675" s="60"/>
      <c r="AP675" s="59"/>
      <c r="AQ675" s="60"/>
      <c r="AR675" s="69"/>
      <c r="AS675" s="64"/>
      <c r="AT675" s="60"/>
      <c r="AU675" s="64"/>
      <c r="AV675" s="64"/>
      <c r="AW675" s="64"/>
      <c r="AX675" s="64"/>
      <c r="AY675" s="64"/>
      <c r="AZ675" s="64"/>
      <c r="BA675" s="64"/>
      <c r="BB675" s="64"/>
      <c r="BC675" s="69"/>
      <c r="BD675" s="60"/>
      <c r="BE675" s="59"/>
      <c r="BF675" s="60"/>
      <c r="BG675" s="60"/>
      <c r="BH675" s="69"/>
      <c r="BI675" s="64"/>
      <c r="BJ675" s="64"/>
      <c r="BK675" s="64"/>
      <c r="BL675" s="69"/>
      <c r="BM675" s="64"/>
      <c r="BN675" s="64"/>
      <c r="BO675" s="64"/>
      <c r="BP675" s="64"/>
      <c r="BQ675" s="64"/>
      <c r="BR675" s="64"/>
      <c r="BS675" s="69"/>
      <c r="BT675" s="64"/>
      <c r="BU675" s="70"/>
      <c r="BV675" s="66"/>
      <c r="BW675" s="64"/>
      <c r="BX675" s="66"/>
      <c r="BY675" s="66"/>
      <c r="BZ675" s="64"/>
      <c r="CA675" s="64"/>
      <c r="CB675" s="60"/>
      <c r="CC675" s="60"/>
      <c r="CD675" s="64"/>
      <c r="CE675" s="64"/>
      <c r="CF675" s="69"/>
      <c r="CG675" s="64"/>
    </row>
    <row r="676" spans="1:85" ht="46.5" outlineLevel="1" x14ac:dyDescent="0.35">
      <c r="A676" s="92" t="s">
        <v>1125</v>
      </c>
      <c r="B676" s="54" t="s">
        <v>1136</v>
      </c>
      <c r="C676" s="55" t="s">
        <v>71</v>
      </c>
      <c r="D676" s="77">
        <v>246512260613</v>
      </c>
      <c r="E676" s="57" t="s">
        <v>65</v>
      </c>
      <c r="F676" s="86">
        <f t="shared" si="154"/>
        <v>2359.1725499999998</v>
      </c>
      <c r="G676" s="59">
        <f t="shared" si="145"/>
        <v>1624.7434199999998</v>
      </c>
      <c r="H676" s="60">
        <f t="shared" si="146"/>
        <v>734.42912999999999</v>
      </c>
      <c r="I676" s="61">
        <v>279.93880000000001</v>
      </c>
      <c r="J676" s="60">
        <v>114.3412</v>
      </c>
      <c r="K676" s="69">
        <v>128.71732</v>
      </c>
      <c r="L676" s="64">
        <v>52.574680000000001</v>
      </c>
      <c r="M676" s="63"/>
      <c r="N676" s="64"/>
      <c r="O676" s="69"/>
      <c r="P676" s="64"/>
      <c r="Q676" s="59"/>
      <c r="R676" s="60"/>
      <c r="S676" s="64">
        <v>209.39599999999999</v>
      </c>
      <c r="T676" s="59">
        <v>1216.0872999999999</v>
      </c>
      <c r="U676" s="60">
        <v>12.283899999999999</v>
      </c>
      <c r="V676" s="59"/>
      <c r="W676" s="60"/>
      <c r="X676" s="59"/>
      <c r="Y676" s="60"/>
      <c r="Z676" s="69"/>
      <c r="AA676" s="66"/>
      <c r="AB676" s="63"/>
      <c r="AC676" s="64"/>
      <c r="AD676" s="69"/>
      <c r="AE676" s="64"/>
      <c r="AF676" s="69"/>
      <c r="AG676" s="64"/>
      <c r="AH676" s="59"/>
      <c r="AI676" s="60"/>
      <c r="AJ676" s="64"/>
      <c r="AK676" s="64"/>
      <c r="AL676" s="59"/>
      <c r="AM676" s="60"/>
      <c r="AN676" s="59"/>
      <c r="AO676" s="60"/>
      <c r="AP676" s="59"/>
      <c r="AQ676" s="60"/>
      <c r="AR676" s="69"/>
      <c r="AS676" s="64"/>
      <c r="AT676" s="60"/>
      <c r="AU676" s="64"/>
      <c r="AV676" s="64"/>
      <c r="AW676" s="64"/>
      <c r="AX676" s="64"/>
      <c r="AY676" s="64"/>
      <c r="AZ676" s="64"/>
      <c r="BA676" s="64"/>
      <c r="BB676" s="64"/>
      <c r="BC676" s="69"/>
      <c r="BD676" s="60"/>
      <c r="BE676" s="59"/>
      <c r="BF676" s="60"/>
      <c r="BG676" s="60"/>
      <c r="BH676" s="69"/>
      <c r="BI676" s="64"/>
      <c r="BJ676" s="64"/>
      <c r="BK676" s="64"/>
      <c r="BL676" s="69"/>
      <c r="BM676" s="64"/>
      <c r="BN676" s="64"/>
      <c r="BO676" s="64">
        <v>345.83335</v>
      </c>
      <c r="BP676" s="64"/>
      <c r="BQ676" s="64"/>
      <c r="BR676" s="64"/>
      <c r="BS676" s="69"/>
      <c r="BT676" s="64"/>
      <c r="BU676" s="70"/>
      <c r="BV676" s="66"/>
      <c r="BW676" s="64"/>
      <c r="BX676" s="66"/>
      <c r="BY676" s="66"/>
      <c r="BZ676" s="64"/>
      <c r="CA676" s="64"/>
      <c r="CB676" s="60"/>
      <c r="CC676" s="60"/>
      <c r="CD676" s="64"/>
      <c r="CE676" s="64"/>
      <c r="CF676" s="69"/>
      <c r="CG676" s="64"/>
    </row>
    <row r="677" spans="1:85" ht="69.75" outlineLevel="1" x14ac:dyDescent="0.35">
      <c r="A677" s="92" t="s">
        <v>1125</v>
      </c>
      <c r="B677" s="54" t="s">
        <v>1137</v>
      </c>
      <c r="C677" s="55" t="s">
        <v>71</v>
      </c>
      <c r="D677" s="77">
        <v>243900408173</v>
      </c>
      <c r="E677" s="57" t="s">
        <v>65</v>
      </c>
      <c r="F677" s="86">
        <f t="shared" si="154"/>
        <v>1438.7394400000001</v>
      </c>
      <c r="G677" s="59">
        <f t="shared" si="145"/>
        <v>468.61475999999999</v>
      </c>
      <c r="H677" s="60">
        <f t="shared" si="146"/>
        <v>970.12468000000001</v>
      </c>
      <c r="I677" s="61">
        <v>358.32166000000001</v>
      </c>
      <c r="J677" s="60">
        <v>146.35674</v>
      </c>
      <c r="K677" s="69">
        <v>102.97386</v>
      </c>
      <c r="L677" s="64">
        <v>42.059739999999998</v>
      </c>
      <c r="M677" s="63"/>
      <c r="N677" s="64"/>
      <c r="O677" s="69">
        <v>7.3192399999999997</v>
      </c>
      <c r="P677" s="64">
        <v>13.99358</v>
      </c>
      <c r="Q677" s="59"/>
      <c r="R677" s="60"/>
      <c r="S677" s="64">
        <v>214.21462</v>
      </c>
      <c r="T677" s="59"/>
      <c r="U677" s="60"/>
      <c r="V677" s="59"/>
      <c r="W677" s="60"/>
      <c r="X677" s="59"/>
      <c r="Y677" s="60"/>
      <c r="Z677" s="69"/>
      <c r="AA677" s="66"/>
      <c r="AB677" s="63"/>
      <c r="AC677" s="64"/>
      <c r="AD677" s="69"/>
      <c r="AE677" s="64"/>
      <c r="AF677" s="69"/>
      <c r="AG677" s="64"/>
      <c r="AH677" s="59"/>
      <c r="AI677" s="60"/>
      <c r="AJ677" s="64"/>
      <c r="AK677" s="64"/>
      <c r="AL677" s="59"/>
      <c r="AM677" s="60"/>
      <c r="AN677" s="59"/>
      <c r="AO677" s="60"/>
      <c r="AP677" s="59"/>
      <c r="AQ677" s="60"/>
      <c r="AR677" s="69"/>
      <c r="AS677" s="64"/>
      <c r="AT677" s="60"/>
      <c r="AU677" s="64"/>
      <c r="AV677" s="64"/>
      <c r="AW677" s="64"/>
      <c r="AX677" s="64"/>
      <c r="AY677" s="64"/>
      <c r="AZ677" s="64"/>
      <c r="BA677" s="64"/>
      <c r="BB677" s="64"/>
      <c r="BC677" s="69"/>
      <c r="BD677" s="60"/>
      <c r="BE677" s="59"/>
      <c r="BF677" s="60"/>
      <c r="BG677" s="60"/>
      <c r="BH677" s="69"/>
      <c r="BI677" s="64"/>
      <c r="BJ677" s="64"/>
      <c r="BK677" s="64"/>
      <c r="BL677" s="69"/>
      <c r="BM677" s="64"/>
      <c r="BN677" s="64"/>
      <c r="BO677" s="64"/>
      <c r="BP677" s="64"/>
      <c r="BQ677" s="64">
        <v>553.5</v>
      </c>
      <c r="BR677" s="64"/>
      <c r="BS677" s="69"/>
      <c r="BT677" s="64"/>
      <c r="BU677" s="70"/>
      <c r="BV677" s="66"/>
      <c r="BW677" s="64"/>
      <c r="BX677" s="66"/>
      <c r="BY677" s="66"/>
      <c r="BZ677" s="64"/>
      <c r="CA677" s="64"/>
      <c r="CB677" s="60"/>
      <c r="CC677" s="60"/>
      <c r="CD677" s="64"/>
      <c r="CE677" s="64"/>
      <c r="CF677" s="69"/>
      <c r="CG677" s="64"/>
    </row>
    <row r="678" spans="1:85" ht="46.5" outlineLevel="1" x14ac:dyDescent="0.35">
      <c r="A678" s="92" t="s">
        <v>1125</v>
      </c>
      <c r="B678" s="54" t="s">
        <v>1138</v>
      </c>
      <c r="C678" s="55" t="s">
        <v>71</v>
      </c>
      <c r="D678" s="55" t="s">
        <v>1139</v>
      </c>
      <c r="E678" s="57" t="s">
        <v>65</v>
      </c>
      <c r="F678" s="86">
        <f t="shared" si="154"/>
        <v>538.56272000000001</v>
      </c>
      <c r="G678" s="59">
        <f t="shared" si="145"/>
        <v>0</v>
      </c>
      <c r="H678" s="60">
        <f t="shared" si="146"/>
        <v>538.56272000000001</v>
      </c>
      <c r="I678" s="61"/>
      <c r="J678" s="60"/>
      <c r="K678" s="69"/>
      <c r="L678" s="64"/>
      <c r="M678" s="63"/>
      <c r="N678" s="64"/>
      <c r="O678" s="69"/>
      <c r="P678" s="64"/>
      <c r="Q678" s="59"/>
      <c r="R678" s="60"/>
      <c r="S678" s="64"/>
      <c r="T678" s="59"/>
      <c r="U678" s="60"/>
      <c r="V678" s="59"/>
      <c r="W678" s="60"/>
      <c r="X678" s="59"/>
      <c r="Y678" s="60"/>
      <c r="Z678" s="69"/>
      <c r="AA678" s="66"/>
      <c r="AB678" s="63"/>
      <c r="AC678" s="64"/>
      <c r="AD678" s="69"/>
      <c r="AE678" s="64"/>
      <c r="AF678" s="69"/>
      <c r="AG678" s="64"/>
      <c r="AH678" s="59"/>
      <c r="AI678" s="60"/>
      <c r="AJ678" s="64">
        <v>284.5324</v>
      </c>
      <c r="AK678" s="64"/>
      <c r="AL678" s="59"/>
      <c r="AM678" s="60"/>
      <c r="AN678" s="59"/>
      <c r="AO678" s="60"/>
      <c r="AP678" s="59"/>
      <c r="AQ678" s="60"/>
      <c r="AR678" s="69"/>
      <c r="AS678" s="64"/>
      <c r="AT678" s="60"/>
      <c r="AU678" s="64"/>
      <c r="AV678" s="64"/>
      <c r="AW678" s="64"/>
      <c r="AX678" s="64"/>
      <c r="AY678" s="64"/>
      <c r="AZ678" s="64"/>
      <c r="BA678" s="64"/>
      <c r="BB678" s="64"/>
      <c r="BC678" s="69"/>
      <c r="BD678" s="60"/>
      <c r="BE678" s="59"/>
      <c r="BF678" s="60"/>
      <c r="BG678" s="60"/>
      <c r="BH678" s="69"/>
      <c r="BI678" s="64"/>
      <c r="BJ678" s="64"/>
      <c r="BK678" s="64"/>
      <c r="BL678" s="69"/>
      <c r="BM678" s="64"/>
      <c r="BN678" s="64"/>
      <c r="BO678" s="64"/>
      <c r="BP678" s="64"/>
      <c r="BQ678" s="64"/>
      <c r="BR678" s="64"/>
      <c r="BS678" s="69"/>
      <c r="BT678" s="64"/>
      <c r="BU678" s="70"/>
      <c r="BV678" s="66"/>
      <c r="BW678" s="64"/>
      <c r="BX678" s="66"/>
      <c r="BY678" s="66"/>
      <c r="BZ678" s="64"/>
      <c r="CA678" s="64"/>
      <c r="CB678" s="60"/>
      <c r="CC678" s="60"/>
      <c r="CD678" s="64">
        <v>254.03031999999999</v>
      </c>
      <c r="CE678" s="64"/>
      <c r="CF678" s="69"/>
      <c r="CG678" s="64"/>
    </row>
    <row r="679" spans="1:85" ht="46.5" outlineLevel="1" x14ac:dyDescent="0.35">
      <c r="A679" s="92" t="s">
        <v>1125</v>
      </c>
      <c r="B679" s="54" t="s">
        <v>1140</v>
      </c>
      <c r="C679" s="55" t="s">
        <v>71</v>
      </c>
      <c r="D679" s="77" t="s">
        <v>1141</v>
      </c>
      <c r="E679" s="57" t="s">
        <v>65</v>
      </c>
      <c r="F679" s="86">
        <f t="shared" si="154"/>
        <v>23.6568</v>
      </c>
      <c r="G679" s="59">
        <f t="shared" si="145"/>
        <v>16.796330000000001</v>
      </c>
      <c r="H679" s="60">
        <f t="shared" si="146"/>
        <v>6.8604700000000003</v>
      </c>
      <c r="I679" s="61">
        <v>16.796330000000001</v>
      </c>
      <c r="J679" s="60">
        <v>6.8604700000000003</v>
      </c>
      <c r="K679" s="69"/>
      <c r="L679" s="64"/>
      <c r="M679" s="63"/>
      <c r="N679" s="64"/>
      <c r="O679" s="69"/>
      <c r="P679" s="64"/>
      <c r="Q679" s="59"/>
      <c r="R679" s="60"/>
      <c r="S679" s="64"/>
      <c r="T679" s="59"/>
      <c r="U679" s="60"/>
      <c r="V679" s="59"/>
      <c r="W679" s="60"/>
      <c r="X679" s="59"/>
      <c r="Y679" s="60"/>
      <c r="Z679" s="69"/>
      <c r="AA679" s="66"/>
      <c r="AB679" s="63"/>
      <c r="AC679" s="64"/>
      <c r="AD679" s="69"/>
      <c r="AE679" s="64"/>
      <c r="AF679" s="69"/>
      <c r="AG679" s="64"/>
      <c r="AH679" s="59"/>
      <c r="AI679" s="60"/>
      <c r="AJ679" s="64"/>
      <c r="AK679" s="64"/>
      <c r="AL679" s="59"/>
      <c r="AM679" s="60"/>
      <c r="AN679" s="59"/>
      <c r="AO679" s="60"/>
      <c r="AP679" s="59"/>
      <c r="AQ679" s="60"/>
      <c r="AR679" s="69"/>
      <c r="AS679" s="64"/>
      <c r="AT679" s="60"/>
      <c r="AU679" s="64"/>
      <c r="AV679" s="64"/>
      <c r="AW679" s="64"/>
      <c r="AX679" s="64"/>
      <c r="AY679" s="64"/>
      <c r="AZ679" s="64"/>
      <c r="BA679" s="64"/>
      <c r="BB679" s="64"/>
      <c r="BC679" s="69"/>
      <c r="BD679" s="60"/>
      <c r="BE679" s="59"/>
      <c r="BF679" s="60"/>
      <c r="BG679" s="60"/>
      <c r="BH679" s="69"/>
      <c r="BI679" s="64"/>
      <c r="BJ679" s="64"/>
      <c r="BK679" s="64"/>
      <c r="BL679" s="69"/>
      <c r="BM679" s="64"/>
      <c r="BN679" s="64"/>
      <c r="BO679" s="64"/>
      <c r="BP679" s="64"/>
      <c r="BQ679" s="64"/>
      <c r="BR679" s="64"/>
      <c r="BS679" s="69"/>
      <c r="BT679" s="64"/>
      <c r="BU679" s="70"/>
      <c r="BV679" s="66"/>
      <c r="BW679" s="64"/>
      <c r="BX679" s="66"/>
      <c r="BY679" s="66"/>
      <c r="BZ679" s="64"/>
      <c r="CA679" s="64"/>
      <c r="CB679" s="60"/>
      <c r="CC679" s="60"/>
      <c r="CD679" s="64"/>
      <c r="CE679" s="64"/>
      <c r="CF679" s="69"/>
      <c r="CG679" s="64"/>
    </row>
    <row r="680" spans="1:85" ht="46.5" outlineLevel="1" x14ac:dyDescent="0.35">
      <c r="A680" s="92" t="s">
        <v>1125</v>
      </c>
      <c r="B680" s="54" t="s">
        <v>1142</v>
      </c>
      <c r="C680" s="55" t="s">
        <v>71</v>
      </c>
      <c r="D680" s="77">
        <v>243901857492</v>
      </c>
      <c r="E680" s="57" t="s">
        <v>65</v>
      </c>
      <c r="F680" s="86">
        <f t="shared" si="154"/>
        <v>204.24289999999999</v>
      </c>
      <c r="G680" s="59">
        <f t="shared" si="145"/>
        <v>74.012460000000004</v>
      </c>
      <c r="H680" s="60">
        <f t="shared" si="146"/>
        <v>130.23043999999999</v>
      </c>
      <c r="I680" s="61"/>
      <c r="J680" s="60"/>
      <c r="K680" s="69">
        <v>74.012460000000004</v>
      </c>
      <c r="L680" s="64">
        <v>30.230440000000002</v>
      </c>
      <c r="M680" s="63"/>
      <c r="N680" s="64"/>
      <c r="O680" s="69"/>
      <c r="P680" s="64"/>
      <c r="Q680" s="59"/>
      <c r="R680" s="60"/>
      <c r="S680" s="64">
        <v>100</v>
      </c>
      <c r="T680" s="59"/>
      <c r="U680" s="60"/>
      <c r="V680" s="59"/>
      <c r="W680" s="60"/>
      <c r="X680" s="59"/>
      <c r="Y680" s="60"/>
      <c r="Z680" s="69"/>
      <c r="AA680" s="66"/>
      <c r="AB680" s="63"/>
      <c r="AC680" s="64"/>
      <c r="AD680" s="69"/>
      <c r="AE680" s="64"/>
      <c r="AF680" s="69"/>
      <c r="AG680" s="64"/>
      <c r="AH680" s="59"/>
      <c r="AI680" s="60"/>
      <c r="AJ680" s="64"/>
      <c r="AK680" s="64"/>
      <c r="AL680" s="59"/>
      <c r="AM680" s="60"/>
      <c r="AN680" s="59"/>
      <c r="AO680" s="60"/>
      <c r="AP680" s="59"/>
      <c r="AQ680" s="60"/>
      <c r="AR680" s="69"/>
      <c r="AS680" s="64"/>
      <c r="AT680" s="60"/>
      <c r="AU680" s="64"/>
      <c r="AV680" s="64"/>
      <c r="AW680" s="64"/>
      <c r="AX680" s="64"/>
      <c r="AY680" s="64"/>
      <c r="AZ680" s="64"/>
      <c r="BA680" s="64"/>
      <c r="BB680" s="64"/>
      <c r="BC680" s="69"/>
      <c r="BD680" s="60"/>
      <c r="BE680" s="59"/>
      <c r="BF680" s="60"/>
      <c r="BG680" s="60"/>
      <c r="BH680" s="69"/>
      <c r="BI680" s="64"/>
      <c r="BJ680" s="64"/>
      <c r="BK680" s="64"/>
      <c r="BL680" s="69"/>
      <c r="BM680" s="64"/>
      <c r="BN680" s="64"/>
      <c r="BO680" s="64"/>
      <c r="BP680" s="64"/>
      <c r="BQ680" s="64"/>
      <c r="BR680" s="64"/>
      <c r="BS680" s="69"/>
      <c r="BT680" s="64"/>
      <c r="BU680" s="70"/>
      <c r="BV680" s="66"/>
      <c r="BW680" s="64"/>
      <c r="BX680" s="66"/>
      <c r="BY680" s="66"/>
      <c r="BZ680" s="64"/>
      <c r="CA680" s="64"/>
      <c r="CB680" s="60"/>
      <c r="CC680" s="60"/>
      <c r="CD680" s="64"/>
      <c r="CE680" s="64"/>
      <c r="CF680" s="69"/>
      <c r="CG680" s="64"/>
    </row>
    <row r="681" spans="1:85" ht="46.5" outlineLevel="1" x14ac:dyDescent="0.35">
      <c r="A681" s="92" t="s">
        <v>1125</v>
      </c>
      <c r="B681" s="54" t="s">
        <v>1143</v>
      </c>
      <c r="C681" s="55" t="s">
        <v>71</v>
      </c>
      <c r="D681" s="77">
        <v>243901423907</v>
      </c>
      <c r="E681" s="57" t="s">
        <v>65</v>
      </c>
      <c r="F681" s="86">
        <f t="shared" si="154"/>
        <v>25321.575370000002</v>
      </c>
      <c r="G681" s="59">
        <f t="shared" si="145"/>
        <v>2652.4666299999999</v>
      </c>
      <c r="H681" s="60">
        <f t="shared" si="146"/>
        <v>22669.108740000003</v>
      </c>
      <c r="I681" s="61">
        <v>689.52750000000003</v>
      </c>
      <c r="J681" s="60">
        <v>281.63799999999998</v>
      </c>
      <c r="K681" s="69">
        <v>1962.93913</v>
      </c>
      <c r="L681" s="64">
        <v>801.76387</v>
      </c>
      <c r="M681" s="63"/>
      <c r="N681" s="64"/>
      <c r="O681" s="69"/>
      <c r="P681" s="64"/>
      <c r="Q681" s="59"/>
      <c r="R681" s="60"/>
      <c r="S681" s="64">
        <v>3193.2890000000002</v>
      </c>
      <c r="T681" s="59"/>
      <c r="U681" s="60"/>
      <c r="V681" s="59"/>
      <c r="W681" s="60"/>
      <c r="X681" s="59"/>
      <c r="Y681" s="60"/>
      <c r="Z681" s="69"/>
      <c r="AA681" s="66"/>
      <c r="AB681" s="63"/>
      <c r="AC681" s="64"/>
      <c r="AD681" s="69"/>
      <c r="AE681" s="64"/>
      <c r="AF681" s="69"/>
      <c r="AG681" s="64"/>
      <c r="AH681" s="59"/>
      <c r="AI681" s="60"/>
      <c r="AJ681" s="64"/>
      <c r="AK681" s="64"/>
      <c r="AL681" s="59"/>
      <c r="AM681" s="60"/>
      <c r="AN681" s="59"/>
      <c r="AO681" s="60"/>
      <c r="AP681" s="59"/>
      <c r="AQ681" s="60"/>
      <c r="AR681" s="69"/>
      <c r="AS681" s="64"/>
      <c r="AT681" s="60"/>
      <c r="AU681" s="64"/>
      <c r="AV681" s="64"/>
      <c r="AW681" s="64"/>
      <c r="AX681" s="64"/>
      <c r="AY681" s="64"/>
      <c r="AZ681" s="64"/>
      <c r="BA681" s="64"/>
      <c r="BB681" s="64"/>
      <c r="BC681" s="69"/>
      <c r="BD681" s="60"/>
      <c r="BE681" s="59"/>
      <c r="BF681" s="60"/>
      <c r="BG681" s="60"/>
      <c r="BH681" s="69"/>
      <c r="BI681" s="64"/>
      <c r="BJ681" s="64"/>
      <c r="BK681" s="64"/>
      <c r="BL681" s="69"/>
      <c r="BM681" s="64"/>
      <c r="BN681" s="64"/>
      <c r="BO681" s="64">
        <v>779.42611999999997</v>
      </c>
      <c r="BP681" s="64"/>
      <c r="BQ681" s="60">
        <v>17612.991750000001</v>
      </c>
      <c r="BR681" s="64"/>
      <c r="BS681" s="69"/>
      <c r="BT681" s="64"/>
      <c r="BU681" s="70"/>
      <c r="BV681" s="66"/>
      <c r="BW681" s="64"/>
      <c r="BX681" s="66"/>
      <c r="BY681" s="66"/>
      <c r="BZ681" s="64"/>
      <c r="CA681" s="64"/>
      <c r="CB681" s="60"/>
      <c r="CC681" s="60"/>
      <c r="CD681" s="64"/>
      <c r="CE681" s="64"/>
      <c r="CF681" s="69"/>
      <c r="CG681" s="64"/>
    </row>
    <row r="682" spans="1:85" ht="46.5" outlineLevel="1" x14ac:dyDescent="0.35">
      <c r="A682" s="92" t="s">
        <v>1125</v>
      </c>
      <c r="B682" s="54" t="s">
        <v>1144</v>
      </c>
      <c r="C682" s="55" t="s">
        <v>71</v>
      </c>
      <c r="D682" s="77" t="s">
        <v>1145</v>
      </c>
      <c r="E682" s="57" t="s">
        <v>65</v>
      </c>
      <c r="F682" s="86">
        <f t="shared" si="154"/>
        <v>514.57400000000007</v>
      </c>
      <c r="G682" s="59">
        <f t="shared" si="145"/>
        <v>244.55222000000001</v>
      </c>
      <c r="H682" s="60">
        <f t="shared" si="146"/>
        <v>270.02178000000004</v>
      </c>
      <c r="I682" s="61">
        <v>139.96940000000001</v>
      </c>
      <c r="J682" s="60">
        <v>57.1706</v>
      </c>
      <c r="K682" s="69">
        <v>104.58282</v>
      </c>
      <c r="L682" s="64">
        <v>42.716929999999998</v>
      </c>
      <c r="M682" s="63"/>
      <c r="N682" s="64"/>
      <c r="O682" s="69"/>
      <c r="P682" s="64"/>
      <c r="Q682" s="59"/>
      <c r="R682" s="60"/>
      <c r="S682" s="64">
        <v>170.13425000000001</v>
      </c>
      <c r="T682" s="59"/>
      <c r="U682" s="60"/>
      <c r="V682" s="59"/>
      <c r="W682" s="60"/>
      <c r="X682" s="59"/>
      <c r="Y682" s="60"/>
      <c r="Z682" s="69"/>
      <c r="AA682" s="66"/>
      <c r="AB682" s="63"/>
      <c r="AC682" s="64"/>
      <c r="AD682" s="69"/>
      <c r="AE682" s="64"/>
      <c r="AF682" s="69"/>
      <c r="AG682" s="64"/>
      <c r="AH682" s="59"/>
      <c r="AI682" s="60"/>
      <c r="AJ682" s="64"/>
      <c r="AK682" s="64"/>
      <c r="AL682" s="59"/>
      <c r="AM682" s="60"/>
      <c r="AN682" s="59"/>
      <c r="AO682" s="60"/>
      <c r="AP682" s="59"/>
      <c r="AQ682" s="60"/>
      <c r="AR682" s="69"/>
      <c r="AS682" s="64"/>
      <c r="AT682" s="60"/>
      <c r="AU682" s="64"/>
      <c r="AV682" s="64"/>
      <c r="AW682" s="64"/>
      <c r="AX682" s="64"/>
      <c r="AY682" s="64"/>
      <c r="AZ682" s="64"/>
      <c r="BA682" s="64"/>
      <c r="BB682" s="64"/>
      <c r="BC682" s="69"/>
      <c r="BD682" s="60"/>
      <c r="BE682" s="59"/>
      <c r="BF682" s="60"/>
      <c r="BG682" s="60"/>
      <c r="BH682" s="69"/>
      <c r="BI682" s="64"/>
      <c r="BJ682" s="64"/>
      <c r="BK682" s="64"/>
      <c r="BL682" s="69"/>
      <c r="BM682" s="64"/>
      <c r="BN682" s="64"/>
      <c r="BO682" s="64"/>
      <c r="BP682" s="64"/>
      <c r="BQ682" s="64"/>
      <c r="BR682" s="64"/>
      <c r="BS682" s="69"/>
      <c r="BT682" s="64"/>
      <c r="BU682" s="70"/>
      <c r="BV682" s="66"/>
      <c r="BW682" s="64"/>
      <c r="BX682" s="66"/>
      <c r="BY682" s="66"/>
      <c r="BZ682" s="64"/>
      <c r="CA682" s="64"/>
      <c r="CB682" s="60"/>
      <c r="CC682" s="60"/>
      <c r="CD682" s="64"/>
      <c r="CE682" s="64"/>
      <c r="CF682" s="69"/>
      <c r="CG682" s="64"/>
    </row>
    <row r="683" spans="1:85" ht="46.5" outlineLevel="1" x14ac:dyDescent="0.35">
      <c r="A683" s="92" t="s">
        <v>1125</v>
      </c>
      <c r="B683" s="110" t="s">
        <v>1146</v>
      </c>
      <c r="C683" s="55" t="s">
        <v>71</v>
      </c>
      <c r="D683" s="77">
        <v>243900482522</v>
      </c>
      <c r="E683" s="57" t="s">
        <v>65</v>
      </c>
      <c r="F683" s="86">
        <f t="shared" si="154"/>
        <v>23.6568</v>
      </c>
      <c r="G683" s="59">
        <f t="shared" si="145"/>
        <v>16.796330000000001</v>
      </c>
      <c r="H683" s="60">
        <f t="shared" si="146"/>
        <v>6.8604700000000003</v>
      </c>
      <c r="I683" s="61">
        <v>16.796330000000001</v>
      </c>
      <c r="J683" s="60">
        <v>6.8604700000000003</v>
      </c>
      <c r="K683" s="69"/>
      <c r="L683" s="64"/>
      <c r="M683" s="63"/>
      <c r="N683" s="64"/>
      <c r="O683" s="69"/>
      <c r="P683" s="64"/>
      <c r="Q683" s="59"/>
      <c r="R683" s="60"/>
      <c r="S683" s="64"/>
      <c r="T683" s="59"/>
      <c r="U683" s="60"/>
      <c r="V683" s="59"/>
      <c r="W683" s="60"/>
      <c r="X683" s="59"/>
      <c r="Y683" s="60"/>
      <c r="Z683" s="69"/>
      <c r="AA683" s="66"/>
      <c r="AB683" s="63"/>
      <c r="AC683" s="64"/>
      <c r="AD683" s="69"/>
      <c r="AE683" s="64"/>
      <c r="AF683" s="69"/>
      <c r="AG683" s="64"/>
      <c r="AH683" s="59"/>
      <c r="AI683" s="60"/>
      <c r="AJ683" s="64"/>
      <c r="AK683" s="64"/>
      <c r="AL683" s="59"/>
      <c r="AM683" s="60"/>
      <c r="AN683" s="59"/>
      <c r="AO683" s="60"/>
      <c r="AP683" s="59"/>
      <c r="AQ683" s="60"/>
      <c r="AR683" s="69"/>
      <c r="AS683" s="64"/>
      <c r="AT683" s="60"/>
      <c r="AU683" s="64"/>
      <c r="AV683" s="64"/>
      <c r="AW683" s="64"/>
      <c r="AX683" s="64"/>
      <c r="AY683" s="64"/>
      <c r="AZ683" s="64"/>
      <c r="BA683" s="64"/>
      <c r="BB683" s="64"/>
      <c r="BC683" s="69"/>
      <c r="BD683" s="60"/>
      <c r="BE683" s="59"/>
      <c r="BF683" s="60"/>
      <c r="BG683" s="60"/>
      <c r="BH683" s="69"/>
      <c r="BI683" s="64"/>
      <c r="BJ683" s="64"/>
      <c r="BK683" s="64"/>
      <c r="BL683" s="69"/>
      <c r="BM683" s="64"/>
      <c r="BN683" s="64"/>
      <c r="BO683" s="64"/>
      <c r="BP683" s="64"/>
      <c r="BQ683" s="64"/>
      <c r="BR683" s="64"/>
      <c r="BS683" s="69"/>
      <c r="BT683" s="64"/>
      <c r="BU683" s="70"/>
      <c r="BV683" s="66"/>
      <c r="BW683" s="64"/>
      <c r="BX683" s="66"/>
      <c r="BY683" s="66"/>
      <c r="BZ683" s="64"/>
      <c r="CA683" s="64"/>
      <c r="CB683" s="60"/>
      <c r="CC683" s="60"/>
      <c r="CD683" s="64"/>
      <c r="CE683" s="64"/>
      <c r="CF683" s="69"/>
      <c r="CG683" s="64"/>
    </row>
    <row r="684" spans="1:85" ht="46.5" outlineLevel="1" x14ac:dyDescent="0.35">
      <c r="A684" s="92" t="s">
        <v>1125</v>
      </c>
      <c r="B684" s="54" t="s">
        <v>1147</v>
      </c>
      <c r="C684" s="55" t="s">
        <v>71</v>
      </c>
      <c r="D684" s="77" t="s">
        <v>1148</v>
      </c>
      <c r="E684" s="57" t="s">
        <v>65</v>
      </c>
      <c r="F684" s="86">
        <f t="shared" si="154"/>
        <v>649.85059999999999</v>
      </c>
      <c r="G684" s="59">
        <f t="shared" si="145"/>
        <v>298.09393</v>
      </c>
      <c r="H684" s="60">
        <f t="shared" si="146"/>
        <v>351.75666999999999</v>
      </c>
      <c r="I684" s="61">
        <v>201.55593999999999</v>
      </c>
      <c r="J684" s="60">
        <v>82.325659999999999</v>
      </c>
      <c r="K684" s="69">
        <v>96.537989999999994</v>
      </c>
      <c r="L684" s="64">
        <v>39.431010000000001</v>
      </c>
      <c r="M684" s="63"/>
      <c r="N684" s="64"/>
      <c r="O684" s="69"/>
      <c r="P684" s="64"/>
      <c r="Q684" s="59"/>
      <c r="R684" s="60"/>
      <c r="S684" s="64">
        <v>230</v>
      </c>
      <c r="T684" s="59"/>
      <c r="U684" s="60"/>
      <c r="V684" s="59"/>
      <c r="W684" s="60"/>
      <c r="X684" s="59"/>
      <c r="Y684" s="60"/>
      <c r="Z684" s="69"/>
      <c r="AA684" s="66"/>
      <c r="AB684" s="63"/>
      <c r="AC684" s="64"/>
      <c r="AD684" s="69"/>
      <c r="AE684" s="64"/>
      <c r="AF684" s="69"/>
      <c r="AG684" s="64"/>
      <c r="AH684" s="59"/>
      <c r="AI684" s="60"/>
      <c r="AJ684" s="64"/>
      <c r="AK684" s="64"/>
      <c r="AL684" s="59"/>
      <c r="AM684" s="60"/>
      <c r="AN684" s="59"/>
      <c r="AO684" s="60"/>
      <c r="AP684" s="59"/>
      <c r="AQ684" s="60"/>
      <c r="AR684" s="69"/>
      <c r="AS684" s="64"/>
      <c r="AT684" s="60"/>
      <c r="AU684" s="64"/>
      <c r="AV684" s="64"/>
      <c r="AW684" s="64"/>
      <c r="AX684" s="64"/>
      <c r="AY684" s="64"/>
      <c r="AZ684" s="64"/>
      <c r="BA684" s="64"/>
      <c r="BB684" s="64"/>
      <c r="BC684" s="69"/>
      <c r="BD684" s="60"/>
      <c r="BE684" s="59"/>
      <c r="BF684" s="60"/>
      <c r="BG684" s="60"/>
      <c r="BH684" s="69"/>
      <c r="BI684" s="64"/>
      <c r="BJ684" s="64"/>
      <c r="BK684" s="64"/>
      <c r="BL684" s="69"/>
      <c r="BM684" s="64"/>
      <c r="BN684" s="64"/>
      <c r="BO684" s="64"/>
      <c r="BP684" s="64"/>
      <c r="BQ684" s="64"/>
      <c r="BR684" s="64"/>
      <c r="BS684" s="69"/>
      <c r="BT684" s="64"/>
      <c r="BU684" s="70"/>
      <c r="BV684" s="66"/>
      <c r="BW684" s="64"/>
      <c r="BX684" s="66"/>
      <c r="BY684" s="66"/>
      <c r="BZ684" s="64"/>
      <c r="CA684" s="64"/>
      <c r="CB684" s="60"/>
      <c r="CC684" s="60"/>
      <c r="CD684" s="64"/>
      <c r="CE684" s="64"/>
      <c r="CF684" s="69"/>
      <c r="CG684" s="64"/>
    </row>
    <row r="685" spans="1:85" ht="46.5" outlineLevel="1" x14ac:dyDescent="0.35">
      <c r="A685" s="92" t="s">
        <v>1125</v>
      </c>
      <c r="B685" s="110" t="s">
        <v>1149</v>
      </c>
      <c r="C685" s="55" t="s">
        <v>71</v>
      </c>
      <c r="D685" s="77">
        <v>243904300910</v>
      </c>
      <c r="E685" s="57" t="s">
        <v>65</v>
      </c>
      <c r="F685" s="86">
        <f t="shared" si="154"/>
        <v>35.116999999999997</v>
      </c>
      <c r="G685" s="59">
        <f t="shared" si="145"/>
        <v>0</v>
      </c>
      <c r="H685" s="60">
        <f t="shared" si="146"/>
        <v>35.116999999999997</v>
      </c>
      <c r="I685" s="61"/>
      <c r="J685" s="60"/>
      <c r="K685" s="69"/>
      <c r="L685" s="64"/>
      <c r="M685" s="63"/>
      <c r="N685" s="64"/>
      <c r="O685" s="69"/>
      <c r="P685" s="64"/>
      <c r="Q685" s="59"/>
      <c r="R685" s="60"/>
      <c r="S685" s="64">
        <v>35.116999999999997</v>
      </c>
      <c r="T685" s="59"/>
      <c r="U685" s="60"/>
      <c r="V685" s="59"/>
      <c r="W685" s="60"/>
      <c r="X685" s="59"/>
      <c r="Y685" s="60"/>
      <c r="Z685" s="69"/>
      <c r="AA685" s="66"/>
      <c r="AB685" s="63"/>
      <c r="AC685" s="64"/>
      <c r="AD685" s="69"/>
      <c r="AE685" s="64"/>
      <c r="AF685" s="69"/>
      <c r="AG685" s="64"/>
      <c r="AH685" s="59"/>
      <c r="AI685" s="60"/>
      <c r="AJ685" s="64"/>
      <c r="AK685" s="64"/>
      <c r="AL685" s="59"/>
      <c r="AM685" s="60"/>
      <c r="AN685" s="59"/>
      <c r="AO685" s="60"/>
      <c r="AP685" s="59"/>
      <c r="AQ685" s="60"/>
      <c r="AR685" s="69"/>
      <c r="AS685" s="64"/>
      <c r="AT685" s="60"/>
      <c r="AU685" s="64"/>
      <c r="AV685" s="64"/>
      <c r="AW685" s="64"/>
      <c r="AX685" s="64"/>
      <c r="AY685" s="64"/>
      <c r="AZ685" s="64"/>
      <c r="BA685" s="64"/>
      <c r="BB685" s="64"/>
      <c r="BC685" s="69"/>
      <c r="BD685" s="60"/>
      <c r="BE685" s="59"/>
      <c r="BF685" s="60"/>
      <c r="BG685" s="60"/>
      <c r="BH685" s="69"/>
      <c r="BI685" s="64"/>
      <c r="BJ685" s="64"/>
      <c r="BK685" s="64"/>
      <c r="BL685" s="69"/>
      <c r="BM685" s="64"/>
      <c r="BN685" s="64"/>
      <c r="BO685" s="64"/>
      <c r="BP685" s="64"/>
      <c r="BQ685" s="64"/>
      <c r="BR685" s="64"/>
      <c r="BS685" s="69"/>
      <c r="BT685" s="64"/>
      <c r="BU685" s="70"/>
      <c r="BV685" s="66"/>
      <c r="BW685" s="64"/>
      <c r="BX685" s="66"/>
      <c r="BY685" s="66"/>
      <c r="BZ685" s="64"/>
      <c r="CA685" s="64"/>
      <c r="CB685" s="60"/>
      <c r="CC685" s="60"/>
      <c r="CD685" s="64"/>
      <c r="CE685" s="64"/>
      <c r="CF685" s="69"/>
      <c r="CG685" s="64"/>
    </row>
    <row r="686" spans="1:85" ht="46.5" outlineLevel="1" x14ac:dyDescent="0.35">
      <c r="A686" s="92" t="s">
        <v>1125</v>
      </c>
      <c r="B686" s="54" t="s">
        <v>1150</v>
      </c>
      <c r="C686" s="55" t="s">
        <v>71</v>
      </c>
      <c r="D686" s="77">
        <v>243904503237</v>
      </c>
      <c r="E686" s="57" t="s">
        <v>65</v>
      </c>
      <c r="F686" s="86">
        <f t="shared" si="154"/>
        <v>392</v>
      </c>
      <c r="G686" s="59">
        <f t="shared" si="145"/>
        <v>0</v>
      </c>
      <c r="H686" s="60">
        <f t="shared" si="146"/>
        <v>392</v>
      </c>
      <c r="I686" s="61"/>
      <c r="J686" s="60"/>
      <c r="K686" s="69"/>
      <c r="L686" s="64"/>
      <c r="M686" s="63"/>
      <c r="N686" s="64"/>
      <c r="O686" s="69"/>
      <c r="P686" s="64"/>
      <c r="Q686" s="59"/>
      <c r="R686" s="60"/>
      <c r="S686" s="64"/>
      <c r="T686" s="59"/>
      <c r="U686" s="60"/>
      <c r="V686" s="59"/>
      <c r="W686" s="60"/>
      <c r="X686" s="59"/>
      <c r="Y686" s="60"/>
      <c r="Z686" s="69"/>
      <c r="AA686" s="66"/>
      <c r="AB686" s="63"/>
      <c r="AC686" s="64"/>
      <c r="AD686" s="69"/>
      <c r="AE686" s="64"/>
      <c r="AF686" s="69"/>
      <c r="AG686" s="64"/>
      <c r="AH686" s="59"/>
      <c r="AI686" s="60"/>
      <c r="AJ686" s="64">
        <v>392</v>
      </c>
      <c r="AK686" s="64"/>
      <c r="AL686" s="59"/>
      <c r="AM686" s="60"/>
      <c r="AN686" s="59"/>
      <c r="AO686" s="60"/>
      <c r="AP686" s="59"/>
      <c r="AQ686" s="60"/>
      <c r="AR686" s="69"/>
      <c r="AS686" s="64"/>
      <c r="AT686" s="60"/>
      <c r="AU686" s="64"/>
      <c r="AV686" s="64"/>
      <c r="AW686" s="64"/>
      <c r="AX686" s="64"/>
      <c r="AY686" s="64"/>
      <c r="AZ686" s="64"/>
      <c r="BA686" s="64"/>
      <c r="BB686" s="64"/>
      <c r="BC686" s="69"/>
      <c r="BD686" s="60"/>
      <c r="BE686" s="59"/>
      <c r="BF686" s="60"/>
      <c r="BG686" s="60"/>
      <c r="BH686" s="69"/>
      <c r="BI686" s="64"/>
      <c r="BJ686" s="64"/>
      <c r="BK686" s="64"/>
      <c r="BL686" s="69"/>
      <c r="BM686" s="64"/>
      <c r="BN686" s="64"/>
      <c r="BO686" s="64"/>
      <c r="BP686" s="64"/>
      <c r="BQ686" s="64"/>
      <c r="BR686" s="64"/>
      <c r="BS686" s="69"/>
      <c r="BT686" s="64"/>
      <c r="BU686" s="70"/>
      <c r="BV686" s="66"/>
      <c r="BW686" s="64"/>
      <c r="BX686" s="66"/>
      <c r="BY686" s="66"/>
      <c r="BZ686" s="64"/>
      <c r="CA686" s="64"/>
      <c r="CB686" s="60"/>
      <c r="CC686" s="60"/>
      <c r="CD686" s="64"/>
      <c r="CE686" s="64"/>
      <c r="CF686" s="69"/>
      <c r="CG686" s="64"/>
    </row>
    <row r="687" spans="1:85" outlineLevel="1" x14ac:dyDescent="0.35">
      <c r="A687" s="92" t="s">
        <v>1125</v>
      </c>
      <c r="B687" s="54" t="s">
        <v>1151</v>
      </c>
      <c r="C687" s="55" t="s">
        <v>71</v>
      </c>
      <c r="D687" s="77" t="s">
        <v>1152</v>
      </c>
      <c r="E687" s="57" t="s">
        <v>65</v>
      </c>
      <c r="F687" s="86">
        <f t="shared" si="154"/>
        <v>598.72935999999993</v>
      </c>
      <c r="G687" s="59">
        <f t="shared" si="145"/>
        <v>197.25928999999999</v>
      </c>
      <c r="H687" s="60">
        <f t="shared" si="146"/>
        <v>401.47006999999996</v>
      </c>
      <c r="I687" s="61"/>
      <c r="J687" s="60"/>
      <c r="K687" s="69">
        <v>197.25928999999999</v>
      </c>
      <c r="L687" s="64">
        <v>80.570700000000002</v>
      </c>
      <c r="M687" s="63"/>
      <c r="N687" s="64"/>
      <c r="O687" s="69"/>
      <c r="P687" s="64"/>
      <c r="Q687" s="59"/>
      <c r="R687" s="60"/>
      <c r="S687" s="64">
        <v>320.89936999999998</v>
      </c>
      <c r="T687" s="59"/>
      <c r="U687" s="60"/>
      <c r="V687" s="59"/>
      <c r="W687" s="60"/>
      <c r="X687" s="59"/>
      <c r="Y687" s="60"/>
      <c r="Z687" s="69"/>
      <c r="AA687" s="66"/>
      <c r="AB687" s="63"/>
      <c r="AC687" s="64"/>
      <c r="AD687" s="69"/>
      <c r="AE687" s="64"/>
      <c r="AF687" s="69"/>
      <c r="AG687" s="64"/>
      <c r="AH687" s="59"/>
      <c r="AI687" s="60"/>
      <c r="AJ687" s="64"/>
      <c r="AK687" s="64"/>
      <c r="AL687" s="59"/>
      <c r="AM687" s="60"/>
      <c r="AN687" s="59"/>
      <c r="AO687" s="60"/>
      <c r="AP687" s="59"/>
      <c r="AQ687" s="60"/>
      <c r="AR687" s="69"/>
      <c r="AS687" s="64"/>
      <c r="AT687" s="60"/>
      <c r="AU687" s="64"/>
      <c r="AV687" s="64"/>
      <c r="AW687" s="64"/>
      <c r="AX687" s="64"/>
      <c r="AY687" s="64"/>
      <c r="AZ687" s="64"/>
      <c r="BA687" s="64"/>
      <c r="BB687" s="64"/>
      <c r="BC687" s="69"/>
      <c r="BD687" s="60"/>
      <c r="BE687" s="59"/>
      <c r="BF687" s="60"/>
      <c r="BG687" s="60"/>
      <c r="BH687" s="69"/>
      <c r="BI687" s="64"/>
      <c r="BJ687" s="64"/>
      <c r="BK687" s="64"/>
      <c r="BL687" s="69"/>
      <c r="BM687" s="64"/>
      <c r="BN687" s="64"/>
      <c r="BO687" s="64"/>
      <c r="BP687" s="64"/>
      <c r="BQ687" s="64"/>
      <c r="BR687" s="64"/>
      <c r="BS687" s="69"/>
      <c r="BT687" s="64"/>
      <c r="BU687" s="70"/>
      <c r="BV687" s="66"/>
      <c r="BW687" s="64"/>
      <c r="BX687" s="66"/>
      <c r="BY687" s="66"/>
      <c r="BZ687" s="64"/>
      <c r="CA687" s="64"/>
      <c r="CB687" s="60"/>
      <c r="CC687" s="60"/>
      <c r="CD687" s="64"/>
      <c r="CE687" s="64"/>
      <c r="CF687" s="69"/>
      <c r="CG687" s="64"/>
    </row>
    <row r="688" spans="1:85" outlineLevel="1" x14ac:dyDescent="0.35">
      <c r="A688" s="84" t="s">
        <v>1125</v>
      </c>
      <c r="B688" s="54" t="s">
        <v>1153</v>
      </c>
      <c r="C688" s="55" t="s">
        <v>113</v>
      </c>
      <c r="D688" s="77" t="s">
        <v>1154</v>
      </c>
      <c r="E688" s="57" t="s">
        <v>261</v>
      </c>
      <c r="F688" s="86">
        <f t="shared" si="154"/>
        <v>220537.02815999999</v>
      </c>
      <c r="G688" s="59">
        <f t="shared" si="145"/>
        <v>114987.40836999999</v>
      </c>
      <c r="H688" s="60">
        <f t="shared" si="146"/>
        <v>105549.61979000001</v>
      </c>
      <c r="I688" s="61"/>
      <c r="J688" s="60"/>
      <c r="K688" s="69"/>
      <c r="L688" s="64"/>
      <c r="M688" s="63"/>
      <c r="N688" s="64"/>
      <c r="O688" s="69"/>
      <c r="P688" s="64"/>
      <c r="Q688" s="59"/>
      <c r="R688" s="60"/>
      <c r="S688" s="64">
        <v>23750</v>
      </c>
      <c r="T688" s="59"/>
      <c r="U688" s="60"/>
      <c r="V688" s="59">
        <v>85764.655629999994</v>
      </c>
      <c r="W688" s="60">
        <v>866.30990999999995</v>
      </c>
      <c r="X688" s="59">
        <v>330.20128</v>
      </c>
      <c r="Y688" s="60">
        <v>17.379010000000001</v>
      </c>
      <c r="Z688" s="69"/>
      <c r="AA688" s="66"/>
      <c r="AB688" s="63"/>
      <c r="AC688" s="64"/>
      <c r="AD688" s="69"/>
      <c r="AE688" s="64"/>
      <c r="AF688" s="69"/>
      <c r="AG688" s="64"/>
      <c r="AH688" s="69">
        <v>20469.751459999999</v>
      </c>
      <c r="AI688" s="73">
        <v>8360.8844000000008</v>
      </c>
      <c r="AJ688" s="64">
        <v>58758.554060000002</v>
      </c>
      <c r="AK688" s="64"/>
      <c r="AL688" s="59"/>
      <c r="AM688" s="60"/>
      <c r="AN688" s="59"/>
      <c r="AO688" s="60"/>
      <c r="AP688" s="59"/>
      <c r="AQ688" s="60"/>
      <c r="AR688" s="69"/>
      <c r="AS688" s="64"/>
      <c r="AT688" s="60"/>
      <c r="AU688" s="64"/>
      <c r="AV688" s="64"/>
      <c r="AW688" s="64"/>
      <c r="AX688" s="64"/>
      <c r="AY688" s="64"/>
      <c r="AZ688" s="64"/>
      <c r="BA688" s="64"/>
      <c r="BB688" s="64"/>
      <c r="BC688" s="69"/>
      <c r="BD688" s="60"/>
      <c r="BE688" s="59"/>
      <c r="BF688" s="60"/>
      <c r="BG688" s="60"/>
      <c r="BH688" s="69"/>
      <c r="BI688" s="64"/>
      <c r="BJ688" s="64"/>
      <c r="BK688" s="64">
        <v>8774.9999900000003</v>
      </c>
      <c r="BL688" s="69">
        <v>8422.7999999999993</v>
      </c>
      <c r="BM688" s="64">
        <v>1633.92462</v>
      </c>
      <c r="BN688" s="64"/>
      <c r="BO688" s="64"/>
      <c r="BP688" s="64"/>
      <c r="BQ688" s="64"/>
      <c r="BR688" s="64"/>
      <c r="BS688" s="69"/>
      <c r="BT688" s="64"/>
      <c r="BU688" s="70"/>
      <c r="BV688" s="66"/>
      <c r="BW688" s="64"/>
      <c r="BX688" s="66"/>
      <c r="BY688" s="66"/>
      <c r="BZ688" s="64"/>
      <c r="CA688" s="64"/>
      <c r="CB688" s="60"/>
      <c r="CC688" s="60"/>
      <c r="CD688" s="64">
        <v>3343.7064599999999</v>
      </c>
      <c r="CE688" s="64">
        <v>43.861339999999998</v>
      </c>
      <c r="CF688" s="69"/>
      <c r="CG688" s="64"/>
    </row>
    <row r="689" spans="1:85" outlineLevel="1" x14ac:dyDescent="0.35">
      <c r="A689" s="84" t="s">
        <v>1125</v>
      </c>
      <c r="B689" s="54" t="s">
        <v>1155</v>
      </c>
      <c r="C689" s="55" t="s">
        <v>113</v>
      </c>
      <c r="D689" s="77" t="s">
        <v>1156</v>
      </c>
      <c r="E689" s="57" t="s">
        <v>261</v>
      </c>
      <c r="F689" s="86">
        <f t="shared" si="154"/>
        <v>237264.64529000001</v>
      </c>
      <c r="G689" s="59">
        <f t="shared" si="145"/>
        <v>86892.703590000005</v>
      </c>
      <c r="H689" s="60">
        <f t="shared" si="146"/>
        <v>150371.9417</v>
      </c>
      <c r="I689" s="61">
        <v>809.58300999999994</v>
      </c>
      <c r="J689" s="60">
        <v>330.67475000000002</v>
      </c>
      <c r="K689" s="69"/>
      <c r="L689" s="64"/>
      <c r="M689" s="63"/>
      <c r="N689" s="64"/>
      <c r="O689" s="69"/>
      <c r="P689" s="64"/>
      <c r="Q689" s="59"/>
      <c r="R689" s="60"/>
      <c r="S689" s="64">
        <v>15304.230149999999</v>
      </c>
      <c r="T689" s="59"/>
      <c r="U689" s="60"/>
      <c r="V689" s="59">
        <v>61141.74048</v>
      </c>
      <c r="W689" s="60">
        <v>617.59352000000001</v>
      </c>
      <c r="X689" s="59">
        <v>220.57194999999999</v>
      </c>
      <c r="Y689" s="60">
        <v>11.60905</v>
      </c>
      <c r="Z689" s="69"/>
      <c r="AA689" s="66"/>
      <c r="AB689" s="63"/>
      <c r="AC689" s="64"/>
      <c r="AD689" s="69"/>
      <c r="AE689" s="64"/>
      <c r="AF689" s="69"/>
      <c r="AG689" s="64"/>
      <c r="AH689" s="69">
        <v>21176.208149999999</v>
      </c>
      <c r="AI689" s="73">
        <v>8649.4371300000003</v>
      </c>
      <c r="AJ689" s="64">
        <v>52467.572540000001</v>
      </c>
      <c r="AK689" s="64"/>
      <c r="AL689" s="59"/>
      <c r="AM689" s="60"/>
      <c r="AN689" s="59"/>
      <c r="AO689" s="60"/>
      <c r="AP689" s="59"/>
      <c r="AQ689" s="60"/>
      <c r="AR689" s="69"/>
      <c r="AS689" s="64"/>
      <c r="AT689" s="60"/>
      <c r="AU689" s="64"/>
      <c r="AV689" s="64"/>
      <c r="AW689" s="64"/>
      <c r="AX689" s="64"/>
      <c r="AY689" s="64"/>
      <c r="AZ689" s="64"/>
      <c r="BA689" s="64"/>
      <c r="BB689" s="64"/>
      <c r="BC689" s="69"/>
      <c r="BD689" s="60"/>
      <c r="BE689" s="59"/>
      <c r="BF689" s="60"/>
      <c r="BG689" s="60"/>
      <c r="BH689" s="69"/>
      <c r="BI689" s="64"/>
      <c r="BJ689" s="64"/>
      <c r="BK689" s="64">
        <v>10010.77972</v>
      </c>
      <c r="BL689" s="69">
        <v>3544.6</v>
      </c>
      <c r="BM689" s="64">
        <v>687.61090999999999</v>
      </c>
      <c r="BN689" s="64"/>
      <c r="BO689" s="64"/>
      <c r="BP689" s="64"/>
      <c r="BQ689" s="64"/>
      <c r="BR689" s="64"/>
      <c r="BS689" s="69"/>
      <c r="BT689" s="64"/>
      <c r="BU689" s="70"/>
      <c r="BV689" s="66"/>
      <c r="BW689" s="64"/>
      <c r="BX689" s="66"/>
      <c r="BY689" s="66">
        <v>9429.9468300000008</v>
      </c>
      <c r="BZ689" s="64"/>
      <c r="CA689" s="64"/>
      <c r="CB689" s="60">
        <v>44001.344969999998</v>
      </c>
      <c r="CC689" s="60"/>
      <c r="CD689" s="64">
        <v>8861.1421300000002</v>
      </c>
      <c r="CE689" s="64"/>
      <c r="CF689" s="69"/>
      <c r="CG689" s="64"/>
    </row>
    <row r="690" spans="1:85" outlineLevel="1" x14ac:dyDescent="0.35">
      <c r="A690" s="84" t="s">
        <v>1125</v>
      </c>
      <c r="B690" s="54" t="s">
        <v>1157</v>
      </c>
      <c r="C690" s="55" t="s">
        <v>113</v>
      </c>
      <c r="D690" s="77" t="s">
        <v>1158</v>
      </c>
      <c r="E690" s="57" t="s">
        <v>121</v>
      </c>
      <c r="F690" s="86">
        <f t="shared" si="154"/>
        <v>19025.539259999998</v>
      </c>
      <c r="G690" s="59">
        <f t="shared" si="145"/>
        <v>12771.984759999999</v>
      </c>
      <c r="H690" s="60">
        <f t="shared" si="146"/>
        <v>6253.5545000000002</v>
      </c>
      <c r="I690" s="61">
        <v>279.93880000000001</v>
      </c>
      <c r="J690" s="60">
        <v>114.3412</v>
      </c>
      <c r="K690" s="69"/>
      <c r="L690" s="64"/>
      <c r="M690" s="63">
        <v>6.3075700000000001</v>
      </c>
      <c r="N690" s="64">
        <v>2.57633</v>
      </c>
      <c r="O690" s="69"/>
      <c r="P690" s="64"/>
      <c r="Q690" s="59"/>
      <c r="R690" s="60"/>
      <c r="S690" s="64">
        <f>3589.57093+37.75126</f>
        <v>3627.3221899999999</v>
      </c>
      <c r="T690" s="59">
        <v>11152.738369999999</v>
      </c>
      <c r="U690" s="60">
        <v>112.65563</v>
      </c>
      <c r="V690" s="59"/>
      <c r="W690" s="60"/>
      <c r="X690" s="59">
        <v>1333.0000199999999</v>
      </c>
      <c r="Y690" s="60">
        <v>70.157899999999998</v>
      </c>
      <c r="Z690" s="69"/>
      <c r="AA690" s="66"/>
      <c r="AB690" s="63"/>
      <c r="AC690" s="64"/>
      <c r="AD690" s="69"/>
      <c r="AE690" s="64"/>
      <c r="AF690" s="69"/>
      <c r="AG690" s="64"/>
      <c r="AH690" s="59"/>
      <c r="AI690" s="60"/>
      <c r="AJ690" s="64"/>
      <c r="AK690" s="64"/>
      <c r="AL690" s="59"/>
      <c r="AM690" s="60"/>
      <c r="AN690" s="59"/>
      <c r="AO690" s="60"/>
      <c r="AP690" s="59"/>
      <c r="AQ690" s="60"/>
      <c r="AR690" s="69"/>
      <c r="AS690" s="64"/>
      <c r="AT690" s="60"/>
      <c r="AU690" s="64"/>
      <c r="AV690" s="64"/>
      <c r="AW690" s="64"/>
      <c r="AX690" s="64"/>
      <c r="AY690" s="64"/>
      <c r="AZ690" s="64"/>
      <c r="BA690" s="64"/>
      <c r="BB690" s="64"/>
      <c r="BC690" s="69"/>
      <c r="BD690" s="60"/>
      <c r="BE690" s="59"/>
      <c r="BF690" s="60"/>
      <c r="BG690" s="60"/>
      <c r="BH690" s="69"/>
      <c r="BI690" s="64"/>
      <c r="BJ690" s="64"/>
      <c r="BK690" s="64"/>
      <c r="BL690" s="69"/>
      <c r="BM690" s="64"/>
      <c r="BN690" s="64"/>
      <c r="BO690" s="64">
        <v>1999.9999999999998</v>
      </c>
      <c r="BP690" s="64"/>
      <c r="BQ690" s="64"/>
      <c r="BR690" s="64"/>
      <c r="BS690" s="69"/>
      <c r="BT690" s="64"/>
      <c r="BU690" s="70"/>
      <c r="BV690" s="66"/>
      <c r="BW690" s="64"/>
      <c r="BX690" s="66"/>
      <c r="BY690" s="66"/>
      <c r="BZ690" s="64"/>
      <c r="CA690" s="64"/>
      <c r="CB690" s="60"/>
      <c r="CC690" s="60"/>
      <c r="CD690" s="64">
        <v>326.50125000000003</v>
      </c>
      <c r="CE690" s="64"/>
      <c r="CF690" s="69"/>
      <c r="CG690" s="64"/>
    </row>
    <row r="691" spans="1:85" outlineLevel="1" x14ac:dyDescent="0.35">
      <c r="A691" s="92" t="s">
        <v>1125</v>
      </c>
      <c r="B691" s="54" t="s">
        <v>1159</v>
      </c>
      <c r="C691" s="55" t="s">
        <v>113</v>
      </c>
      <c r="D691" s="77" t="s">
        <v>1160</v>
      </c>
      <c r="E691" s="57" t="s">
        <v>65</v>
      </c>
      <c r="F691" s="86">
        <f t="shared" si="154"/>
        <v>3249.1213600000001</v>
      </c>
      <c r="G691" s="59">
        <f t="shared" si="145"/>
        <v>1125.58167</v>
      </c>
      <c r="H691" s="60">
        <f t="shared" si="146"/>
        <v>2123.5396900000001</v>
      </c>
      <c r="I691" s="61">
        <v>671.85311999999999</v>
      </c>
      <c r="J691" s="60">
        <v>274.41888</v>
      </c>
      <c r="K691" s="69">
        <v>453.72854999999998</v>
      </c>
      <c r="L691" s="64">
        <v>185.32575</v>
      </c>
      <c r="M691" s="63"/>
      <c r="N691" s="64"/>
      <c r="O691" s="69"/>
      <c r="P691" s="64"/>
      <c r="Q691" s="59"/>
      <c r="R691" s="60"/>
      <c r="S691" s="64">
        <v>949.35634000000005</v>
      </c>
      <c r="T691" s="59"/>
      <c r="U691" s="60"/>
      <c r="V691" s="59"/>
      <c r="W691" s="60"/>
      <c r="X691" s="59"/>
      <c r="Y691" s="60"/>
      <c r="Z691" s="69"/>
      <c r="AA691" s="66"/>
      <c r="AB691" s="63"/>
      <c r="AC691" s="64"/>
      <c r="AD691" s="69"/>
      <c r="AE691" s="64"/>
      <c r="AF691" s="69"/>
      <c r="AG691" s="64"/>
      <c r="AH691" s="59"/>
      <c r="AI691" s="60"/>
      <c r="AJ691" s="64">
        <v>647.77205000000004</v>
      </c>
      <c r="AK691" s="64"/>
      <c r="AL691" s="59"/>
      <c r="AM691" s="60"/>
      <c r="AN691" s="59"/>
      <c r="AO691" s="60"/>
      <c r="AP691" s="59"/>
      <c r="AQ691" s="60"/>
      <c r="AR691" s="69"/>
      <c r="AS691" s="64"/>
      <c r="AT691" s="60"/>
      <c r="AU691" s="64"/>
      <c r="AV691" s="64"/>
      <c r="AW691" s="64"/>
      <c r="AX691" s="64"/>
      <c r="AY691" s="64"/>
      <c r="AZ691" s="64"/>
      <c r="BA691" s="64"/>
      <c r="BB691" s="64"/>
      <c r="BC691" s="69"/>
      <c r="BD691" s="60"/>
      <c r="BE691" s="59"/>
      <c r="BF691" s="60"/>
      <c r="BG691" s="60"/>
      <c r="BH691" s="69"/>
      <c r="BI691" s="64"/>
      <c r="BJ691" s="64"/>
      <c r="BK691" s="64"/>
      <c r="BL691" s="69"/>
      <c r="BM691" s="64"/>
      <c r="BN691" s="64"/>
      <c r="BO691" s="64">
        <v>66.666669999999996</v>
      </c>
      <c r="BP691" s="64"/>
      <c r="BQ691" s="64"/>
      <c r="BR691" s="64"/>
      <c r="BS691" s="69"/>
      <c r="BT691" s="64"/>
      <c r="BU691" s="70"/>
      <c r="BV691" s="66"/>
      <c r="BW691" s="64"/>
      <c r="BX691" s="66"/>
      <c r="BY691" s="66"/>
      <c r="BZ691" s="64"/>
      <c r="CA691" s="64"/>
      <c r="CB691" s="60"/>
      <c r="CC691" s="60"/>
      <c r="CD691" s="64"/>
      <c r="CE691" s="64"/>
      <c r="CF691" s="69"/>
      <c r="CG691" s="64"/>
    </row>
    <row r="692" spans="1:85" ht="46.5" outlineLevel="1" x14ac:dyDescent="0.35">
      <c r="A692" s="94" t="s">
        <v>1162</v>
      </c>
      <c r="B692" s="110" t="s">
        <v>1163</v>
      </c>
      <c r="C692" s="55" t="s">
        <v>113</v>
      </c>
      <c r="D692" s="77">
        <v>2461112888</v>
      </c>
      <c r="E692" s="57" t="s">
        <v>65</v>
      </c>
      <c r="F692" s="86">
        <f t="shared" si="154"/>
        <v>172.38227999999998</v>
      </c>
      <c r="G692" s="59">
        <f t="shared" si="145"/>
        <v>122.39142</v>
      </c>
      <c r="H692" s="60">
        <f t="shared" si="146"/>
        <v>49.990859999999998</v>
      </c>
      <c r="I692" s="61"/>
      <c r="J692" s="60"/>
      <c r="K692" s="69"/>
      <c r="L692" s="64"/>
      <c r="M692" s="63">
        <v>122.39142</v>
      </c>
      <c r="N692" s="64">
        <v>49.990859999999998</v>
      </c>
      <c r="O692" s="69"/>
      <c r="P692" s="64"/>
      <c r="Q692" s="59"/>
      <c r="R692" s="60"/>
      <c r="S692" s="64"/>
      <c r="T692" s="59"/>
      <c r="U692" s="60"/>
      <c r="V692" s="59"/>
      <c r="W692" s="60"/>
      <c r="X692" s="59"/>
      <c r="Y692" s="60"/>
      <c r="Z692" s="69"/>
      <c r="AA692" s="66"/>
      <c r="AB692" s="63"/>
      <c r="AC692" s="64"/>
      <c r="AD692" s="69"/>
      <c r="AE692" s="64"/>
      <c r="AF692" s="69"/>
      <c r="AG692" s="64"/>
      <c r="AH692" s="59"/>
      <c r="AI692" s="60"/>
      <c r="AJ692" s="64"/>
      <c r="AK692" s="64"/>
      <c r="AL692" s="59"/>
      <c r="AM692" s="60"/>
      <c r="AN692" s="59"/>
      <c r="AO692" s="60"/>
      <c r="AP692" s="59"/>
      <c r="AQ692" s="60"/>
      <c r="AR692" s="69"/>
      <c r="AS692" s="64"/>
      <c r="AT692" s="60"/>
      <c r="AU692" s="64"/>
      <c r="AV692" s="64"/>
      <c r="AW692" s="64"/>
      <c r="AX692" s="64"/>
      <c r="AY692" s="64"/>
      <c r="AZ692" s="64"/>
      <c r="BA692" s="64"/>
      <c r="BB692" s="64"/>
      <c r="BC692" s="69"/>
      <c r="BD692" s="60"/>
      <c r="BE692" s="59"/>
      <c r="BF692" s="60"/>
      <c r="BG692" s="60"/>
      <c r="BH692" s="69"/>
      <c r="BI692" s="64"/>
      <c r="BJ692" s="64"/>
      <c r="BK692" s="64"/>
      <c r="BL692" s="69"/>
      <c r="BM692" s="64"/>
      <c r="BN692" s="64"/>
      <c r="BO692" s="64"/>
      <c r="BP692" s="64"/>
      <c r="BQ692" s="64"/>
      <c r="BR692" s="64"/>
      <c r="BS692" s="69"/>
      <c r="BT692" s="64"/>
      <c r="BU692" s="70"/>
      <c r="BV692" s="66"/>
      <c r="BW692" s="64"/>
      <c r="BX692" s="66"/>
      <c r="BY692" s="66"/>
      <c r="BZ692" s="64"/>
      <c r="CA692" s="64"/>
      <c r="CB692" s="60"/>
      <c r="CC692" s="60"/>
      <c r="CD692" s="64"/>
      <c r="CE692" s="64"/>
      <c r="CF692" s="69"/>
      <c r="CG692" s="64"/>
    </row>
    <row r="693" spans="1:85" ht="46.5" outlineLevel="1" x14ac:dyDescent="0.35">
      <c r="A693" s="84" t="s">
        <v>1125</v>
      </c>
      <c r="B693" s="54" t="s">
        <v>1161</v>
      </c>
      <c r="C693" s="55" t="s">
        <v>113</v>
      </c>
      <c r="D693" s="77">
        <v>2461022289</v>
      </c>
      <c r="E693" s="57" t="s">
        <v>121</v>
      </c>
      <c r="F693" s="86">
        <f t="shared" si="154"/>
        <v>148888.86482000002</v>
      </c>
      <c r="G693" s="59">
        <f t="shared" si="145"/>
        <v>56936.879319999993</v>
      </c>
      <c r="H693" s="60">
        <f t="shared" si="146"/>
        <v>91951.98550000001</v>
      </c>
      <c r="I693" s="61"/>
      <c r="J693" s="60"/>
      <c r="K693" s="69"/>
      <c r="L693" s="64"/>
      <c r="M693" s="63">
        <v>5073.6860699999997</v>
      </c>
      <c r="N693" s="64">
        <v>2072.3506499999999</v>
      </c>
      <c r="O693" s="69"/>
      <c r="P693" s="64"/>
      <c r="Q693" s="59">
        <v>665.36833999999999</v>
      </c>
      <c r="R693" s="60">
        <v>1272.11166</v>
      </c>
      <c r="S693" s="64">
        <f>9107.15533+3626.72531</f>
        <v>12733.880639999999</v>
      </c>
      <c r="T693" s="59">
        <v>40749.728539999996</v>
      </c>
      <c r="U693" s="60">
        <v>411.61966000000001</v>
      </c>
      <c r="V693" s="59"/>
      <c r="W693" s="60"/>
      <c r="X693" s="59">
        <v>10362.800999999999</v>
      </c>
      <c r="Y693" s="60">
        <v>545.41057999999998</v>
      </c>
      <c r="Z693" s="69"/>
      <c r="AA693" s="66"/>
      <c r="AB693" s="63"/>
      <c r="AC693" s="64"/>
      <c r="AD693" s="69"/>
      <c r="AE693" s="64"/>
      <c r="AF693" s="69"/>
      <c r="AG693" s="64"/>
      <c r="AH693" s="59"/>
      <c r="AI693" s="60"/>
      <c r="AJ693" s="64"/>
      <c r="AK693" s="64"/>
      <c r="AL693" s="59"/>
      <c r="AM693" s="60"/>
      <c r="AN693" s="59"/>
      <c r="AO693" s="60"/>
      <c r="AP693" s="59"/>
      <c r="AQ693" s="60"/>
      <c r="AR693" s="69"/>
      <c r="AS693" s="64"/>
      <c r="AT693" s="60"/>
      <c r="AU693" s="64"/>
      <c r="AV693" s="64"/>
      <c r="AW693" s="64"/>
      <c r="AX693" s="64"/>
      <c r="AY693" s="64"/>
      <c r="AZ693" s="64"/>
      <c r="BA693" s="64"/>
      <c r="BB693" s="64"/>
      <c r="BC693" s="69"/>
      <c r="BD693" s="60"/>
      <c r="BE693" s="59"/>
      <c r="BF693" s="60"/>
      <c r="BG693" s="60"/>
      <c r="BH693" s="69"/>
      <c r="BI693" s="64"/>
      <c r="BJ693" s="64"/>
      <c r="BK693" s="64"/>
      <c r="BL693" s="69"/>
      <c r="BM693" s="64"/>
      <c r="BN693" s="64">
        <v>73243.795480000001</v>
      </c>
      <c r="BO693" s="64">
        <v>1650.63077</v>
      </c>
      <c r="BP693" s="64"/>
      <c r="BQ693" s="64"/>
      <c r="BR693" s="64"/>
      <c r="BS693" s="69"/>
      <c r="BT693" s="64"/>
      <c r="BU693" s="70"/>
      <c r="BV693" s="66"/>
      <c r="BW693" s="64">
        <v>85.295370000000005</v>
      </c>
      <c r="BX693" s="66">
        <v>22.186060000000001</v>
      </c>
      <c r="BY693" s="66"/>
      <c r="BZ693" s="64"/>
      <c r="CA693" s="64"/>
      <c r="CB693" s="60"/>
      <c r="CC693" s="60"/>
      <c r="CD693" s="64"/>
      <c r="CE693" s="64"/>
      <c r="CF693" s="69"/>
      <c r="CG693" s="64"/>
    </row>
    <row r="694" spans="1:85" outlineLevel="1" x14ac:dyDescent="0.35">
      <c r="A694" s="84" t="s">
        <v>1125</v>
      </c>
      <c r="B694" s="54" t="s">
        <v>1164</v>
      </c>
      <c r="C694" s="55" t="s">
        <v>113</v>
      </c>
      <c r="D694" s="77" t="s">
        <v>1165</v>
      </c>
      <c r="E694" s="57" t="s">
        <v>261</v>
      </c>
      <c r="F694" s="86">
        <f t="shared" si="154"/>
        <v>56246.09893</v>
      </c>
      <c r="G694" s="59">
        <f t="shared" si="145"/>
        <v>6804.1462499999998</v>
      </c>
      <c r="H694" s="60">
        <f t="shared" si="146"/>
        <v>49441.952680000002</v>
      </c>
      <c r="I694" s="61">
        <v>650.57776999999999</v>
      </c>
      <c r="J694" s="60">
        <v>265.72895</v>
      </c>
      <c r="K694" s="69"/>
      <c r="L694" s="64"/>
      <c r="M694" s="63">
        <v>34.289430000000003</v>
      </c>
      <c r="N694" s="64">
        <v>14.00554</v>
      </c>
      <c r="O694" s="69"/>
      <c r="P694" s="64"/>
      <c r="Q694" s="59"/>
      <c r="R694" s="60"/>
      <c r="S694" s="64">
        <f>10667.15573+267.78226</f>
        <v>10934.93799</v>
      </c>
      <c r="T694" s="59"/>
      <c r="U694" s="60"/>
      <c r="V694" s="59"/>
      <c r="W694" s="60"/>
      <c r="X694" s="59"/>
      <c r="Y694" s="60"/>
      <c r="Z694" s="69"/>
      <c r="AA694" s="66"/>
      <c r="AB694" s="63"/>
      <c r="AC694" s="64"/>
      <c r="AD694" s="69"/>
      <c r="AE694" s="64"/>
      <c r="AF694" s="69"/>
      <c r="AG694" s="64"/>
      <c r="AH694" s="69">
        <v>6119.2790500000001</v>
      </c>
      <c r="AI694" s="73">
        <v>2499.4238399999999</v>
      </c>
      <c r="AJ694" s="64">
        <v>35727.856359999998</v>
      </c>
      <c r="AK694" s="64"/>
      <c r="AL694" s="59"/>
      <c r="AM694" s="60"/>
      <c r="AN694" s="59"/>
      <c r="AO694" s="60"/>
      <c r="AP694" s="59"/>
      <c r="AQ694" s="60"/>
      <c r="AR694" s="69"/>
      <c r="AS694" s="64"/>
      <c r="AT694" s="60"/>
      <c r="AU694" s="64"/>
      <c r="AV694" s="64"/>
      <c r="AW694" s="64"/>
      <c r="AX694" s="64"/>
      <c r="AY694" s="64"/>
      <c r="AZ694" s="64"/>
      <c r="BA694" s="64"/>
      <c r="BB694" s="64"/>
      <c r="BC694" s="69"/>
      <c r="BD694" s="60"/>
      <c r="BE694" s="59"/>
      <c r="BF694" s="60"/>
      <c r="BG694" s="60"/>
      <c r="BH694" s="69"/>
      <c r="BI694" s="64"/>
      <c r="BJ694" s="64"/>
      <c r="BK694" s="60"/>
      <c r="BL694" s="69"/>
      <c r="BM694" s="64"/>
      <c r="BN694" s="60"/>
      <c r="BO694" s="64"/>
      <c r="BP694" s="64"/>
      <c r="BQ694" s="64"/>
      <c r="BR694" s="64"/>
      <c r="BS694" s="69"/>
      <c r="BT694" s="64"/>
      <c r="BU694" s="70"/>
      <c r="BV694" s="66"/>
      <c r="BW694" s="64"/>
      <c r="BX694" s="66"/>
      <c r="BY694" s="66"/>
      <c r="BZ694" s="64"/>
      <c r="CA694" s="64"/>
      <c r="CB694" s="60"/>
      <c r="CC694" s="60"/>
      <c r="CD694" s="64"/>
      <c r="CE694" s="64"/>
      <c r="CF694" s="69"/>
      <c r="CG694" s="64"/>
    </row>
    <row r="695" spans="1:85" s="78" customFormat="1" ht="22.5" x14ac:dyDescent="0.3">
      <c r="A695" s="105" t="s">
        <v>1166</v>
      </c>
      <c r="B695" s="106"/>
      <c r="C695" s="97" t="s">
        <v>133</v>
      </c>
      <c r="D695" s="98"/>
      <c r="E695" s="98"/>
      <c r="F695" s="99">
        <f t="shared" ref="F695:AK695" si="155">SUBTOTAL(9,F670:F694)</f>
        <v>723816.73660000006</v>
      </c>
      <c r="G695" s="99">
        <f t="shared" si="155"/>
        <v>288843.53071999998</v>
      </c>
      <c r="H695" s="99">
        <f t="shared" si="155"/>
        <v>434973.20588000002</v>
      </c>
      <c r="I695" s="99">
        <f t="shared" si="155"/>
        <v>5707.15056</v>
      </c>
      <c r="J695" s="99">
        <f t="shared" si="155"/>
        <v>2331.0896600000001</v>
      </c>
      <c r="K695" s="99">
        <f t="shared" si="155"/>
        <v>4062.6404099999995</v>
      </c>
      <c r="L695" s="99">
        <f t="shared" si="155"/>
        <v>1659.38834</v>
      </c>
      <c r="M695" s="99">
        <f t="shared" si="155"/>
        <v>5236.6744899999994</v>
      </c>
      <c r="N695" s="99">
        <f t="shared" si="155"/>
        <v>2138.9233800000002</v>
      </c>
      <c r="O695" s="99">
        <f t="shared" si="155"/>
        <v>7.3192399999999997</v>
      </c>
      <c r="P695" s="99">
        <f t="shared" si="155"/>
        <v>13.99358</v>
      </c>
      <c r="Q695" s="99">
        <f t="shared" si="155"/>
        <v>665.36833999999999</v>
      </c>
      <c r="R695" s="99">
        <f t="shared" si="155"/>
        <v>1272.11166</v>
      </c>
      <c r="S695" s="99">
        <f t="shared" si="155"/>
        <v>73108.929059999995</v>
      </c>
      <c r="T695" s="99">
        <f t="shared" si="155"/>
        <v>54121.519099999998</v>
      </c>
      <c r="U695" s="99">
        <f t="shared" si="155"/>
        <v>546.69029999999998</v>
      </c>
      <c r="V695" s="99">
        <f t="shared" si="155"/>
        <v>146978.35029999999</v>
      </c>
      <c r="W695" s="99">
        <f t="shared" si="155"/>
        <v>1484.63024</v>
      </c>
      <c r="X695" s="99">
        <f t="shared" si="155"/>
        <v>12246.57425</v>
      </c>
      <c r="Y695" s="99">
        <f t="shared" si="155"/>
        <v>644.55654000000004</v>
      </c>
      <c r="Z695" s="99">
        <f t="shared" si="155"/>
        <v>0</v>
      </c>
      <c r="AA695" s="99">
        <f t="shared" si="155"/>
        <v>0</v>
      </c>
      <c r="AB695" s="99">
        <f t="shared" si="155"/>
        <v>0</v>
      </c>
      <c r="AC695" s="99">
        <f t="shared" si="155"/>
        <v>0</v>
      </c>
      <c r="AD695" s="99">
        <f t="shared" si="155"/>
        <v>0</v>
      </c>
      <c r="AE695" s="99">
        <f t="shared" si="155"/>
        <v>0</v>
      </c>
      <c r="AF695" s="99">
        <f t="shared" si="155"/>
        <v>0</v>
      </c>
      <c r="AG695" s="99">
        <f t="shared" si="155"/>
        <v>0</v>
      </c>
      <c r="AH695" s="99">
        <f t="shared" si="155"/>
        <v>47765.238659999995</v>
      </c>
      <c r="AI695" s="99">
        <f t="shared" si="155"/>
        <v>19509.745370000001</v>
      </c>
      <c r="AJ695" s="99">
        <f t="shared" si="155"/>
        <v>148278.28741000002</v>
      </c>
      <c r="AK695" s="99">
        <f t="shared" si="155"/>
        <v>0</v>
      </c>
      <c r="AL695" s="99">
        <f t="shared" ref="AL695:BQ721" si="156">SUBTOTAL(9,AL670:AL694)</f>
        <v>0</v>
      </c>
      <c r="AM695" s="99">
        <f t="shared" si="156"/>
        <v>0</v>
      </c>
      <c r="AN695" s="99">
        <f t="shared" si="156"/>
        <v>0</v>
      </c>
      <c r="AO695" s="99">
        <f t="shared" si="156"/>
        <v>0</v>
      </c>
      <c r="AP695" s="99">
        <f t="shared" si="156"/>
        <v>0</v>
      </c>
      <c r="AQ695" s="99">
        <f t="shared" si="156"/>
        <v>0</v>
      </c>
      <c r="AR695" s="99">
        <f t="shared" si="156"/>
        <v>0</v>
      </c>
      <c r="AS695" s="99">
        <f t="shared" si="156"/>
        <v>0</v>
      </c>
      <c r="AT695" s="99">
        <f t="shared" si="156"/>
        <v>0</v>
      </c>
      <c r="AU695" s="99">
        <f t="shared" si="156"/>
        <v>0</v>
      </c>
      <c r="AV695" s="99">
        <f t="shared" si="156"/>
        <v>0</v>
      </c>
      <c r="AW695" s="99">
        <f t="shared" si="156"/>
        <v>0</v>
      </c>
      <c r="AX695" s="99">
        <f t="shared" si="156"/>
        <v>0</v>
      </c>
      <c r="AY695" s="99">
        <f t="shared" si="156"/>
        <v>0</v>
      </c>
      <c r="AZ695" s="99">
        <f t="shared" si="156"/>
        <v>0</v>
      </c>
      <c r="BA695" s="99">
        <f t="shared" si="156"/>
        <v>0</v>
      </c>
      <c r="BB695" s="99">
        <f t="shared" si="156"/>
        <v>0</v>
      </c>
      <c r="BC695" s="99">
        <f t="shared" si="156"/>
        <v>0</v>
      </c>
      <c r="BD695" s="99">
        <f t="shared" si="156"/>
        <v>0</v>
      </c>
      <c r="BE695" s="99">
        <f t="shared" si="156"/>
        <v>0</v>
      </c>
      <c r="BF695" s="99">
        <f t="shared" si="156"/>
        <v>0</v>
      </c>
      <c r="BG695" s="99">
        <f t="shared" si="156"/>
        <v>0</v>
      </c>
      <c r="BH695" s="99">
        <f t="shared" si="156"/>
        <v>0</v>
      </c>
      <c r="BI695" s="99">
        <f t="shared" si="156"/>
        <v>0</v>
      </c>
      <c r="BJ695" s="99">
        <f t="shared" si="156"/>
        <v>0</v>
      </c>
      <c r="BK695" s="99">
        <f t="shared" si="156"/>
        <v>18785.779710000003</v>
      </c>
      <c r="BL695" s="99">
        <f>SUBTOTAL(9,BL670:BL694)</f>
        <v>11967.4</v>
      </c>
      <c r="BM695" s="99">
        <f>SUBTOTAL(9,BM670:BM694)</f>
        <v>2321.5355300000001</v>
      </c>
      <c r="BN695" s="99">
        <f t="shared" si="156"/>
        <v>73243.795480000001</v>
      </c>
      <c r="BO695" s="99">
        <f t="shared" si="156"/>
        <v>5116.8804099999998</v>
      </c>
      <c r="BP695" s="99">
        <f t="shared" si="156"/>
        <v>0</v>
      </c>
      <c r="BQ695" s="99">
        <f t="shared" si="156"/>
        <v>18234.149850000002</v>
      </c>
      <c r="BR695" s="99">
        <f t="shared" ref="BR695:CG721" si="157">SUBTOTAL(9,BR670:BR694)</f>
        <v>0</v>
      </c>
      <c r="BS695" s="99">
        <f t="shared" si="157"/>
        <v>0</v>
      </c>
      <c r="BT695" s="99">
        <f t="shared" si="157"/>
        <v>0</v>
      </c>
      <c r="BU695" s="99">
        <f t="shared" si="157"/>
        <v>0</v>
      </c>
      <c r="BV695" s="99">
        <f t="shared" si="157"/>
        <v>0</v>
      </c>
      <c r="BW695" s="99">
        <f t="shared" si="157"/>
        <v>85.295370000000005</v>
      </c>
      <c r="BX695" s="99">
        <f t="shared" si="157"/>
        <v>22.186060000000001</v>
      </c>
      <c r="BY695" s="99">
        <f t="shared" si="157"/>
        <v>9429.9468300000008</v>
      </c>
      <c r="BZ695" s="99">
        <f t="shared" si="157"/>
        <v>0</v>
      </c>
      <c r="CA695" s="99">
        <f t="shared" si="157"/>
        <v>0</v>
      </c>
      <c r="CB695" s="99">
        <f t="shared" si="157"/>
        <v>44001.344969999998</v>
      </c>
      <c r="CC695" s="99">
        <f t="shared" si="157"/>
        <v>0</v>
      </c>
      <c r="CD695" s="99">
        <f t="shared" si="157"/>
        <v>12785.380159999999</v>
      </c>
      <c r="CE695" s="99">
        <f t="shared" si="157"/>
        <v>43.861339999999998</v>
      </c>
      <c r="CF695" s="99">
        <f t="shared" si="157"/>
        <v>0</v>
      </c>
      <c r="CG695" s="99">
        <f t="shared" si="157"/>
        <v>0</v>
      </c>
    </row>
    <row r="696" spans="1:85" ht="93" outlineLevel="1" x14ac:dyDescent="0.35">
      <c r="A696" s="54" t="s">
        <v>1167</v>
      </c>
      <c r="B696" s="71" t="s">
        <v>1168</v>
      </c>
      <c r="C696" s="55" t="s">
        <v>64</v>
      </c>
      <c r="D696" s="77" t="s">
        <v>1169</v>
      </c>
      <c r="E696" s="57" t="s">
        <v>65</v>
      </c>
      <c r="F696" s="86">
        <f t="shared" ref="F696:F720" si="158">G696+H696</f>
        <v>2612.9209799999999</v>
      </c>
      <c r="G696" s="59">
        <f t="shared" si="145"/>
        <v>254.75764000000001</v>
      </c>
      <c r="H696" s="60">
        <f t="shared" si="146"/>
        <v>2358.1633400000001</v>
      </c>
      <c r="I696" s="61">
        <v>123.14418000000001</v>
      </c>
      <c r="J696" s="60">
        <v>50.298319999999997</v>
      </c>
      <c r="K696" s="69">
        <v>131.61346</v>
      </c>
      <c r="L696" s="64">
        <v>53.75761</v>
      </c>
      <c r="M696" s="63"/>
      <c r="N696" s="64"/>
      <c r="O696" s="69"/>
      <c r="P696" s="64"/>
      <c r="Q696" s="59"/>
      <c r="R696" s="60"/>
      <c r="S696" s="64">
        <v>214.10740999999999</v>
      </c>
      <c r="T696" s="59"/>
      <c r="U696" s="60"/>
      <c r="V696" s="59"/>
      <c r="W696" s="60"/>
      <c r="X696" s="59"/>
      <c r="Y696" s="60"/>
      <c r="Z696" s="69"/>
      <c r="AA696" s="66"/>
      <c r="AB696" s="63"/>
      <c r="AC696" s="64"/>
      <c r="AD696" s="69"/>
      <c r="AE696" s="64"/>
      <c r="AF696" s="69"/>
      <c r="AG696" s="64"/>
      <c r="AH696" s="59"/>
      <c r="AI696" s="60"/>
      <c r="AJ696" s="64"/>
      <c r="AK696" s="64"/>
      <c r="AL696" s="59"/>
      <c r="AM696" s="60"/>
      <c r="AN696" s="59"/>
      <c r="AO696" s="60"/>
      <c r="AP696" s="59"/>
      <c r="AQ696" s="60"/>
      <c r="AR696" s="69"/>
      <c r="AS696" s="64"/>
      <c r="AT696" s="60"/>
      <c r="AU696" s="64"/>
      <c r="AV696" s="64"/>
      <c r="AW696" s="64"/>
      <c r="AX696" s="64"/>
      <c r="AY696" s="64"/>
      <c r="AZ696" s="64"/>
      <c r="BA696" s="64"/>
      <c r="BB696" s="64"/>
      <c r="BC696" s="69"/>
      <c r="BD696" s="60"/>
      <c r="BE696" s="59"/>
      <c r="BF696" s="60"/>
      <c r="BG696" s="60"/>
      <c r="BH696" s="69"/>
      <c r="BI696" s="64"/>
      <c r="BJ696" s="64"/>
      <c r="BK696" s="64"/>
      <c r="BL696" s="69"/>
      <c r="BM696" s="64"/>
      <c r="BN696" s="64"/>
      <c r="BO696" s="64"/>
      <c r="BP696" s="64"/>
      <c r="BQ696" s="60">
        <v>2040</v>
      </c>
      <c r="BR696" s="64"/>
      <c r="BS696" s="69"/>
      <c r="BT696" s="64"/>
      <c r="BU696" s="70"/>
      <c r="BV696" s="66"/>
      <c r="BW696" s="64"/>
      <c r="BX696" s="66"/>
      <c r="BY696" s="66"/>
      <c r="BZ696" s="64"/>
      <c r="CA696" s="64"/>
      <c r="CB696" s="60"/>
      <c r="CC696" s="60"/>
      <c r="CD696" s="64"/>
      <c r="CE696" s="64"/>
      <c r="CF696" s="69"/>
      <c r="CG696" s="64"/>
    </row>
    <row r="697" spans="1:85" ht="46.5" outlineLevel="1" x14ac:dyDescent="0.35">
      <c r="A697" s="54" t="s">
        <v>1167</v>
      </c>
      <c r="B697" s="54" t="s">
        <v>1170</v>
      </c>
      <c r="C697" s="158" t="s">
        <v>71</v>
      </c>
      <c r="D697" s="55" t="s">
        <v>1171</v>
      </c>
      <c r="E697" s="57" t="s">
        <v>65</v>
      </c>
      <c r="F697" s="86">
        <f t="shared" si="158"/>
        <v>620.86589000000004</v>
      </c>
      <c r="G697" s="59">
        <f t="shared" si="145"/>
        <v>444.36002999999999</v>
      </c>
      <c r="H697" s="60">
        <f t="shared" si="146"/>
        <v>176.50585999999998</v>
      </c>
      <c r="I697" s="61">
        <v>44.14602</v>
      </c>
      <c r="J697" s="60">
        <v>18.031479999999998</v>
      </c>
      <c r="K697" s="69">
        <v>70.794529999999995</v>
      </c>
      <c r="L697" s="64">
        <v>28.916070000000001</v>
      </c>
      <c r="M697" s="63"/>
      <c r="N697" s="64"/>
      <c r="O697" s="69"/>
      <c r="P697" s="64"/>
      <c r="Q697" s="59"/>
      <c r="R697" s="60"/>
      <c r="S697" s="64">
        <v>115.1678</v>
      </c>
      <c r="T697" s="59">
        <v>69.299989999999994</v>
      </c>
      <c r="U697" s="60">
        <v>0.70001000000000002</v>
      </c>
      <c r="V697" s="59"/>
      <c r="W697" s="60"/>
      <c r="X697" s="59">
        <v>260.11948999999998</v>
      </c>
      <c r="Y697" s="60">
        <v>13.6905</v>
      </c>
      <c r="Z697" s="69"/>
      <c r="AA697" s="66"/>
      <c r="AB697" s="63"/>
      <c r="AC697" s="64"/>
      <c r="AD697" s="69"/>
      <c r="AE697" s="64"/>
      <c r="AF697" s="69"/>
      <c r="AG697" s="64"/>
      <c r="AH697" s="59"/>
      <c r="AI697" s="60"/>
      <c r="AJ697" s="64"/>
      <c r="AK697" s="64"/>
      <c r="AL697" s="59"/>
      <c r="AM697" s="60"/>
      <c r="AN697" s="59"/>
      <c r="AO697" s="60"/>
      <c r="AP697" s="59"/>
      <c r="AQ697" s="60"/>
      <c r="AR697" s="69"/>
      <c r="AS697" s="64"/>
      <c r="AT697" s="60"/>
      <c r="AU697" s="64"/>
      <c r="AV697" s="64"/>
      <c r="AW697" s="64"/>
      <c r="AX697" s="64"/>
      <c r="AY697" s="64"/>
      <c r="AZ697" s="64"/>
      <c r="BA697" s="64"/>
      <c r="BB697" s="64"/>
      <c r="BC697" s="69"/>
      <c r="BD697" s="60"/>
      <c r="BE697" s="59"/>
      <c r="BF697" s="60"/>
      <c r="BG697" s="60"/>
      <c r="BH697" s="69"/>
      <c r="BI697" s="64"/>
      <c r="BJ697" s="64"/>
      <c r="BK697" s="64"/>
      <c r="BL697" s="69"/>
      <c r="BM697" s="64"/>
      <c r="BN697" s="64"/>
      <c r="BO697" s="64"/>
      <c r="BP697" s="64"/>
      <c r="BQ697" s="64"/>
      <c r="BR697" s="64"/>
      <c r="BS697" s="69"/>
      <c r="BT697" s="64"/>
      <c r="BU697" s="70"/>
      <c r="BV697" s="66"/>
      <c r="BW697" s="64"/>
      <c r="BX697" s="66"/>
      <c r="BY697" s="66"/>
      <c r="BZ697" s="64"/>
      <c r="CA697" s="64"/>
      <c r="CB697" s="60"/>
      <c r="CC697" s="60"/>
      <c r="CD697" s="64"/>
      <c r="CE697" s="64"/>
      <c r="CF697" s="69"/>
      <c r="CG697" s="64"/>
    </row>
    <row r="698" spans="1:85" ht="46.5" outlineLevel="1" x14ac:dyDescent="0.35">
      <c r="A698" s="92" t="s">
        <v>1167</v>
      </c>
      <c r="B698" s="71" t="s">
        <v>1172</v>
      </c>
      <c r="C698" s="115" t="s">
        <v>71</v>
      </c>
      <c r="D698" s="115" t="s">
        <v>1173</v>
      </c>
      <c r="E698" s="57" t="s">
        <v>65</v>
      </c>
      <c r="F698" s="86">
        <f t="shared" si="158"/>
        <v>900.96908000000008</v>
      </c>
      <c r="G698" s="59">
        <f t="shared" si="145"/>
        <v>207.85593</v>
      </c>
      <c r="H698" s="60">
        <f t="shared" si="146"/>
        <v>693.11315000000002</v>
      </c>
      <c r="I698" s="61"/>
      <c r="J698" s="60"/>
      <c r="K698" s="69"/>
      <c r="L698" s="64"/>
      <c r="M698" s="63"/>
      <c r="N698" s="64"/>
      <c r="O698" s="69"/>
      <c r="P698" s="64"/>
      <c r="Q698" s="59"/>
      <c r="R698" s="60"/>
      <c r="S698" s="64">
        <v>271.16782000000001</v>
      </c>
      <c r="T698" s="59">
        <v>101.15026</v>
      </c>
      <c r="U698" s="60">
        <v>1.0217400000000001</v>
      </c>
      <c r="V698" s="59"/>
      <c r="W698" s="60"/>
      <c r="X698" s="59">
        <v>106.70567</v>
      </c>
      <c r="Y698" s="60">
        <v>5.6160899999999998</v>
      </c>
      <c r="Z698" s="69"/>
      <c r="AA698" s="66"/>
      <c r="AB698" s="63"/>
      <c r="AC698" s="64"/>
      <c r="AD698" s="69"/>
      <c r="AE698" s="64"/>
      <c r="AF698" s="69"/>
      <c r="AG698" s="64"/>
      <c r="AH698" s="59"/>
      <c r="AI698" s="60"/>
      <c r="AJ698" s="64"/>
      <c r="AK698" s="64"/>
      <c r="AL698" s="59"/>
      <c r="AM698" s="60"/>
      <c r="AN698" s="59"/>
      <c r="AO698" s="60"/>
      <c r="AP698" s="59"/>
      <c r="AQ698" s="60"/>
      <c r="AR698" s="69"/>
      <c r="AS698" s="64"/>
      <c r="AT698" s="60"/>
      <c r="AU698" s="64"/>
      <c r="AV698" s="64"/>
      <c r="AW698" s="64"/>
      <c r="AX698" s="64"/>
      <c r="AY698" s="64"/>
      <c r="AZ698" s="64"/>
      <c r="BA698" s="64"/>
      <c r="BB698" s="64"/>
      <c r="BC698" s="69"/>
      <c r="BD698" s="60"/>
      <c r="BE698" s="59"/>
      <c r="BF698" s="60"/>
      <c r="BG698" s="60"/>
      <c r="BH698" s="69"/>
      <c r="BI698" s="64"/>
      <c r="BJ698" s="64"/>
      <c r="BK698" s="64"/>
      <c r="BL698" s="69"/>
      <c r="BM698" s="64"/>
      <c r="BN698" s="64"/>
      <c r="BO698" s="64">
        <v>75</v>
      </c>
      <c r="BP698" s="64"/>
      <c r="BQ698" s="64"/>
      <c r="BR698" s="64"/>
      <c r="BS698" s="69"/>
      <c r="BT698" s="64"/>
      <c r="BU698" s="70"/>
      <c r="BV698" s="66"/>
      <c r="BW698" s="64"/>
      <c r="BX698" s="66"/>
      <c r="BY698" s="66"/>
      <c r="BZ698" s="64"/>
      <c r="CA698" s="64"/>
      <c r="CB698" s="60"/>
      <c r="CC698" s="60"/>
      <c r="CD698" s="64">
        <v>340.3075</v>
      </c>
      <c r="CE698" s="64"/>
      <c r="CF698" s="69"/>
      <c r="CG698" s="64"/>
    </row>
    <row r="699" spans="1:85" ht="46.5" outlineLevel="1" x14ac:dyDescent="0.35">
      <c r="A699" s="92" t="s">
        <v>1167</v>
      </c>
      <c r="B699" s="71" t="s">
        <v>1174</v>
      </c>
      <c r="C699" s="115" t="s">
        <v>71</v>
      </c>
      <c r="D699" s="115" t="s">
        <v>1175</v>
      </c>
      <c r="E699" s="57" t="s">
        <v>65</v>
      </c>
      <c r="F699" s="86">
        <f t="shared" si="158"/>
        <v>578.21823999999992</v>
      </c>
      <c r="G699" s="59">
        <f t="shared" si="145"/>
        <v>190.50163000000001</v>
      </c>
      <c r="H699" s="60">
        <f t="shared" si="146"/>
        <v>387.71660999999995</v>
      </c>
      <c r="I699" s="61"/>
      <c r="J699" s="60"/>
      <c r="K699" s="69">
        <v>190.50163000000001</v>
      </c>
      <c r="L699" s="64">
        <v>77.81053</v>
      </c>
      <c r="M699" s="63"/>
      <c r="N699" s="64"/>
      <c r="O699" s="69"/>
      <c r="P699" s="64"/>
      <c r="Q699" s="59"/>
      <c r="R699" s="60"/>
      <c r="S699" s="64">
        <v>309.90607999999997</v>
      </c>
      <c r="T699" s="59"/>
      <c r="U699" s="60"/>
      <c r="V699" s="59"/>
      <c r="W699" s="60"/>
      <c r="X699" s="59"/>
      <c r="Y699" s="60"/>
      <c r="Z699" s="69"/>
      <c r="AA699" s="66"/>
      <c r="AB699" s="63"/>
      <c r="AC699" s="64"/>
      <c r="AD699" s="69"/>
      <c r="AE699" s="64"/>
      <c r="AF699" s="69"/>
      <c r="AG699" s="64"/>
      <c r="AH699" s="59"/>
      <c r="AI699" s="60"/>
      <c r="AJ699" s="64"/>
      <c r="AK699" s="64"/>
      <c r="AL699" s="59"/>
      <c r="AM699" s="60"/>
      <c r="AN699" s="59"/>
      <c r="AO699" s="60"/>
      <c r="AP699" s="59"/>
      <c r="AQ699" s="60"/>
      <c r="AR699" s="69"/>
      <c r="AS699" s="64"/>
      <c r="AT699" s="60"/>
      <c r="AU699" s="64"/>
      <c r="AV699" s="64"/>
      <c r="AW699" s="64"/>
      <c r="AX699" s="64"/>
      <c r="AY699" s="64"/>
      <c r="AZ699" s="64"/>
      <c r="BA699" s="64"/>
      <c r="BB699" s="64"/>
      <c r="BC699" s="69"/>
      <c r="BD699" s="60"/>
      <c r="BE699" s="59"/>
      <c r="BF699" s="60"/>
      <c r="BG699" s="60"/>
      <c r="BH699" s="69"/>
      <c r="BI699" s="64"/>
      <c r="BJ699" s="64"/>
      <c r="BK699" s="64"/>
      <c r="BL699" s="69"/>
      <c r="BM699" s="64"/>
      <c r="BN699" s="64"/>
      <c r="BO699" s="64"/>
      <c r="BP699" s="64"/>
      <c r="BQ699" s="64"/>
      <c r="BR699" s="64"/>
      <c r="BS699" s="69"/>
      <c r="BT699" s="64"/>
      <c r="BU699" s="70"/>
      <c r="BV699" s="66"/>
      <c r="BW699" s="64"/>
      <c r="BX699" s="66"/>
      <c r="BY699" s="66"/>
      <c r="BZ699" s="64"/>
      <c r="CA699" s="64"/>
      <c r="CB699" s="60"/>
      <c r="CC699" s="60"/>
      <c r="CD699" s="64"/>
      <c r="CE699" s="64"/>
      <c r="CF699" s="69"/>
      <c r="CG699" s="64"/>
    </row>
    <row r="700" spans="1:85" ht="46.5" outlineLevel="1" x14ac:dyDescent="0.35">
      <c r="A700" s="54" t="s">
        <v>1167</v>
      </c>
      <c r="B700" s="71" t="s">
        <v>1176</v>
      </c>
      <c r="C700" s="115" t="s">
        <v>71</v>
      </c>
      <c r="D700" s="115" t="s">
        <v>1177</v>
      </c>
      <c r="E700" s="57" t="s">
        <v>65</v>
      </c>
      <c r="F700" s="86">
        <f t="shared" si="158"/>
        <v>4836.5192099999995</v>
      </c>
      <c r="G700" s="59">
        <f t="shared" si="145"/>
        <v>2804.9537999999998</v>
      </c>
      <c r="H700" s="60">
        <f t="shared" si="146"/>
        <v>2031.5654099999999</v>
      </c>
      <c r="I700" s="61">
        <v>77.371719999999996</v>
      </c>
      <c r="J700" s="60">
        <v>31.602530000000002</v>
      </c>
      <c r="K700" s="69">
        <v>482.68995000000001</v>
      </c>
      <c r="L700" s="64">
        <v>197.15504999999999</v>
      </c>
      <c r="M700" s="63"/>
      <c r="N700" s="64"/>
      <c r="O700" s="69"/>
      <c r="P700" s="64"/>
      <c r="Q700" s="59"/>
      <c r="R700" s="60"/>
      <c r="S700" s="64">
        <v>785.23500000000001</v>
      </c>
      <c r="T700" s="59">
        <v>636.88076000000001</v>
      </c>
      <c r="U700" s="60">
        <v>6.4332399999999996</v>
      </c>
      <c r="V700" s="59">
        <v>733.41575999999998</v>
      </c>
      <c r="W700" s="60">
        <v>7.4082400000000002</v>
      </c>
      <c r="X700" s="59">
        <v>874.59560999999997</v>
      </c>
      <c r="Y700" s="60">
        <v>46.031350000000003</v>
      </c>
      <c r="Z700" s="69"/>
      <c r="AA700" s="66"/>
      <c r="AB700" s="63"/>
      <c r="AC700" s="64"/>
      <c r="AD700" s="69"/>
      <c r="AE700" s="64"/>
      <c r="AF700" s="69"/>
      <c r="AG700" s="64"/>
      <c r="AH700" s="59"/>
      <c r="AI700" s="60"/>
      <c r="AJ700" s="64"/>
      <c r="AK700" s="64"/>
      <c r="AL700" s="59"/>
      <c r="AM700" s="60"/>
      <c r="AN700" s="59"/>
      <c r="AO700" s="60"/>
      <c r="AP700" s="59"/>
      <c r="AQ700" s="60"/>
      <c r="AR700" s="69"/>
      <c r="AS700" s="64"/>
      <c r="AT700" s="60"/>
      <c r="AU700" s="64"/>
      <c r="AV700" s="64"/>
      <c r="AW700" s="64"/>
      <c r="AX700" s="64"/>
      <c r="AY700" s="64"/>
      <c r="AZ700" s="64"/>
      <c r="BA700" s="64"/>
      <c r="BB700" s="64"/>
      <c r="BC700" s="69"/>
      <c r="BD700" s="60"/>
      <c r="BE700" s="59"/>
      <c r="BF700" s="60"/>
      <c r="BG700" s="60"/>
      <c r="BH700" s="69"/>
      <c r="BI700" s="64"/>
      <c r="BJ700" s="64"/>
      <c r="BK700" s="64"/>
      <c r="BL700" s="69"/>
      <c r="BM700" s="64"/>
      <c r="BN700" s="64"/>
      <c r="BO700" s="64">
        <v>100</v>
      </c>
      <c r="BP700" s="64"/>
      <c r="BQ700" s="60">
        <v>857.7</v>
      </c>
      <c r="BR700" s="64"/>
      <c r="BS700" s="69"/>
      <c r="BT700" s="64"/>
      <c r="BU700" s="70"/>
      <c r="BV700" s="66"/>
      <c r="BW700" s="64"/>
      <c r="BX700" s="66"/>
      <c r="BY700" s="66"/>
      <c r="BZ700" s="64"/>
      <c r="CA700" s="64"/>
      <c r="CB700" s="60"/>
      <c r="CC700" s="60"/>
      <c r="CD700" s="64"/>
      <c r="CE700" s="64"/>
      <c r="CF700" s="69"/>
      <c r="CG700" s="64"/>
    </row>
    <row r="701" spans="1:85" ht="46.5" outlineLevel="1" x14ac:dyDescent="0.35">
      <c r="A701" s="54" t="s">
        <v>1167</v>
      </c>
      <c r="B701" s="71" t="s">
        <v>1178</v>
      </c>
      <c r="C701" s="115" t="s">
        <v>71</v>
      </c>
      <c r="D701" s="115" t="s">
        <v>1179</v>
      </c>
      <c r="E701" s="57" t="s">
        <v>65</v>
      </c>
      <c r="F701" s="86">
        <f t="shared" si="158"/>
        <v>656.05200000000002</v>
      </c>
      <c r="G701" s="59">
        <f t="shared" si="145"/>
        <v>341.85900000000004</v>
      </c>
      <c r="H701" s="60">
        <f t="shared" si="146"/>
        <v>314.19299999999998</v>
      </c>
      <c r="I701" s="61">
        <v>125.69201</v>
      </c>
      <c r="J701" s="60">
        <v>51.338990000000003</v>
      </c>
      <c r="K701" s="69">
        <v>128.71732</v>
      </c>
      <c r="L701" s="64">
        <v>52.574680000000001</v>
      </c>
      <c r="M701" s="63"/>
      <c r="N701" s="64"/>
      <c r="O701" s="69"/>
      <c r="P701" s="64"/>
      <c r="Q701" s="59"/>
      <c r="R701" s="60"/>
      <c r="S701" s="64">
        <v>209.39599999999999</v>
      </c>
      <c r="T701" s="59"/>
      <c r="U701" s="60"/>
      <c r="V701" s="59">
        <v>87.449669999999998</v>
      </c>
      <c r="W701" s="60">
        <v>0.88332999999999995</v>
      </c>
      <c r="X701" s="59"/>
      <c r="Y701" s="60"/>
      <c r="Z701" s="69"/>
      <c r="AA701" s="66"/>
      <c r="AB701" s="63"/>
      <c r="AC701" s="64"/>
      <c r="AD701" s="69"/>
      <c r="AE701" s="64"/>
      <c r="AF701" s="69"/>
      <c r="AG701" s="64"/>
      <c r="AH701" s="59"/>
      <c r="AI701" s="60"/>
      <c r="AJ701" s="64"/>
      <c r="AK701" s="64"/>
      <c r="AL701" s="59"/>
      <c r="AM701" s="60"/>
      <c r="AN701" s="59"/>
      <c r="AO701" s="60"/>
      <c r="AP701" s="59"/>
      <c r="AQ701" s="60"/>
      <c r="AR701" s="69"/>
      <c r="AS701" s="64"/>
      <c r="AT701" s="60"/>
      <c r="AU701" s="64"/>
      <c r="AV701" s="64"/>
      <c r="AW701" s="64"/>
      <c r="AX701" s="64"/>
      <c r="AY701" s="64"/>
      <c r="AZ701" s="64"/>
      <c r="BA701" s="64"/>
      <c r="BB701" s="64"/>
      <c r="BC701" s="69"/>
      <c r="BD701" s="60"/>
      <c r="BE701" s="59"/>
      <c r="BF701" s="60"/>
      <c r="BG701" s="60"/>
      <c r="BH701" s="69"/>
      <c r="BI701" s="64"/>
      <c r="BJ701" s="64"/>
      <c r="BK701" s="64"/>
      <c r="BL701" s="69"/>
      <c r="BM701" s="64"/>
      <c r="BN701" s="64"/>
      <c r="BO701" s="64"/>
      <c r="BP701" s="64"/>
      <c r="BQ701" s="64"/>
      <c r="BR701" s="64"/>
      <c r="BS701" s="69"/>
      <c r="BT701" s="64"/>
      <c r="BU701" s="70"/>
      <c r="BV701" s="66"/>
      <c r="BW701" s="64"/>
      <c r="BX701" s="66"/>
      <c r="BY701" s="66"/>
      <c r="BZ701" s="64"/>
      <c r="CA701" s="64"/>
      <c r="CB701" s="60"/>
      <c r="CC701" s="60"/>
      <c r="CD701" s="64"/>
      <c r="CE701" s="64"/>
      <c r="CF701" s="69"/>
      <c r="CG701" s="64"/>
    </row>
    <row r="702" spans="1:85" ht="46.5" outlineLevel="1" x14ac:dyDescent="0.35">
      <c r="A702" s="54" t="s">
        <v>1167</v>
      </c>
      <c r="B702" s="54" t="s">
        <v>1180</v>
      </c>
      <c r="C702" s="158" t="s">
        <v>71</v>
      </c>
      <c r="D702" s="77" t="s">
        <v>1181</v>
      </c>
      <c r="E702" s="57" t="s">
        <v>65</v>
      </c>
      <c r="F702" s="86">
        <f t="shared" si="158"/>
        <v>51.272620000000003</v>
      </c>
      <c r="G702" s="59">
        <f t="shared" si="145"/>
        <v>28.598320000000001</v>
      </c>
      <c r="H702" s="60">
        <f t="shared" si="146"/>
        <v>22.674300000000002</v>
      </c>
      <c r="I702" s="61">
        <v>21.84066</v>
      </c>
      <c r="J702" s="60">
        <v>8.9208400000000001</v>
      </c>
      <c r="K702" s="69">
        <v>6.7576599999999996</v>
      </c>
      <c r="L702" s="64">
        <v>2.76017</v>
      </c>
      <c r="M702" s="63"/>
      <c r="N702" s="64"/>
      <c r="O702" s="69"/>
      <c r="P702" s="64"/>
      <c r="Q702" s="59"/>
      <c r="R702" s="60"/>
      <c r="S702" s="64">
        <v>10.99329</v>
      </c>
      <c r="T702" s="59"/>
      <c r="U702" s="60"/>
      <c r="V702" s="59"/>
      <c r="W702" s="60"/>
      <c r="X702" s="59"/>
      <c r="Y702" s="60"/>
      <c r="Z702" s="69"/>
      <c r="AA702" s="66"/>
      <c r="AB702" s="63"/>
      <c r="AC702" s="64"/>
      <c r="AD702" s="69"/>
      <c r="AE702" s="64"/>
      <c r="AF702" s="69"/>
      <c r="AG702" s="64"/>
      <c r="AH702" s="59"/>
      <c r="AI702" s="60"/>
      <c r="AJ702" s="64"/>
      <c r="AK702" s="64"/>
      <c r="AL702" s="59"/>
      <c r="AM702" s="60"/>
      <c r="AN702" s="59"/>
      <c r="AO702" s="60"/>
      <c r="AP702" s="59"/>
      <c r="AQ702" s="60"/>
      <c r="AR702" s="69"/>
      <c r="AS702" s="64"/>
      <c r="AT702" s="60"/>
      <c r="AU702" s="64"/>
      <c r="AV702" s="64"/>
      <c r="AW702" s="64"/>
      <c r="AX702" s="64"/>
      <c r="AY702" s="64"/>
      <c r="AZ702" s="64"/>
      <c r="BA702" s="64"/>
      <c r="BB702" s="64"/>
      <c r="BC702" s="69"/>
      <c r="BD702" s="60"/>
      <c r="BE702" s="59"/>
      <c r="BF702" s="60"/>
      <c r="BG702" s="60"/>
      <c r="BH702" s="69"/>
      <c r="BI702" s="64"/>
      <c r="BJ702" s="64"/>
      <c r="BK702" s="64"/>
      <c r="BL702" s="69"/>
      <c r="BM702" s="64"/>
      <c r="BN702" s="64"/>
      <c r="BO702" s="64"/>
      <c r="BP702" s="64"/>
      <c r="BQ702" s="64"/>
      <c r="BR702" s="64"/>
      <c r="BS702" s="69"/>
      <c r="BT702" s="64"/>
      <c r="BU702" s="70"/>
      <c r="BV702" s="66"/>
      <c r="BW702" s="64"/>
      <c r="BX702" s="66"/>
      <c r="BY702" s="66"/>
      <c r="BZ702" s="64"/>
      <c r="CA702" s="64"/>
      <c r="CB702" s="60"/>
      <c r="CC702" s="60"/>
      <c r="CD702" s="64"/>
      <c r="CE702" s="64"/>
      <c r="CF702" s="69"/>
      <c r="CG702" s="64"/>
    </row>
    <row r="703" spans="1:85" ht="46.5" outlineLevel="1" x14ac:dyDescent="0.35">
      <c r="A703" s="84" t="s">
        <v>1167</v>
      </c>
      <c r="B703" s="71" t="s">
        <v>1182</v>
      </c>
      <c r="C703" s="115" t="s">
        <v>71</v>
      </c>
      <c r="D703" s="115" t="s">
        <v>1183</v>
      </c>
      <c r="E703" s="57" t="s">
        <v>65</v>
      </c>
      <c r="F703" s="86">
        <f t="shared" si="158"/>
        <v>361.5</v>
      </c>
      <c r="G703" s="59">
        <f t="shared" si="145"/>
        <v>0</v>
      </c>
      <c r="H703" s="60">
        <f t="shared" si="146"/>
        <v>361.5</v>
      </c>
      <c r="I703" s="61"/>
      <c r="J703" s="60"/>
      <c r="K703" s="69"/>
      <c r="L703" s="64"/>
      <c r="M703" s="63"/>
      <c r="N703" s="64"/>
      <c r="O703" s="69"/>
      <c r="P703" s="64"/>
      <c r="Q703" s="59"/>
      <c r="R703" s="60"/>
      <c r="S703" s="64"/>
      <c r="T703" s="59"/>
      <c r="U703" s="60"/>
      <c r="V703" s="59"/>
      <c r="W703" s="60"/>
      <c r="X703" s="59"/>
      <c r="Y703" s="60"/>
      <c r="Z703" s="69"/>
      <c r="AA703" s="66"/>
      <c r="AB703" s="63"/>
      <c r="AC703" s="64"/>
      <c r="AD703" s="69"/>
      <c r="AE703" s="64"/>
      <c r="AF703" s="69"/>
      <c r="AG703" s="64"/>
      <c r="AH703" s="59"/>
      <c r="AI703" s="60"/>
      <c r="AJ703" s="64">
        <v>361.5</v>
      </c>
      <c r="AK703" s="64"/>
      <c r="AL703" s="59"/>
      <c r="AM703" s="60"/>
      <c r="AN703" s="59"/>
      <c r="AO703" s="60"/>
      <c r="AP703" s="59"/>
      <c r="AQ703" s="60"/>
      <c r="AR703" s="69"/>
      <c r="AS703" s="64"/>
      <c r="AT703" s="60"/>
      <c r="AU703" s="64"/>
      <c r="AV703" s="64"/>
      <c r="AW703" s="64"/>
      <c r="AX703" s="64"/>
      <c r="AY703" s="64"/>
      <c r="AZ703" s="64"/>
      <c r="BA703" s="64"/>
      <c r="BB703" s="64"/>
      <c r="BC703" s="69"/>
      <c r="BD703" s="60"/>
      <c r="BE703" s="59"/>
      <c r="BF703" s="60"/>
      <c r="BG703" s="60"/>
      <c r="BH703" s="69"/>
      <c r="BI703" s="64"/>
      <c r="BJ703" s="64"/>
      <c r="BK703" s="64"/>
      <c r="BL703" s="69"/>
      <c r="BM703" s="64"/>
      <c r="BN703" s="64"/>
      <c r="BO703" s="64"/>
      <c r="BP703" s="64"/>
      <c r="BQ703" s="64"/>
      <c r="BR703" s="64"/>
      <c r="BS703" s="69"/>
      <c r="BT703" s="64"/>
      <c r="BU703" s="70"/>
      <c r="BV703" s="66"/>
      <c r="BW703" s="64"/>
      <c r="BX703" s="66"/>
      <c r="BY703" s="66"/>
      <c r="BZ703" s="64"/>
      <c r="CA703" s="64"/>
      <c r="CB703" s="60"/>
      <c r="CC703" s="60"/>
      <c r="CD703" s="64"/>
      <c r="CE703" s="64"/>
      <c r="CF703" s="69"/>
      <c r="CG703" s="64"/>
    </row>
    <row r="704" spans="1:85" ht="46.5" outlineLevel="1" x14ac:dyDescent="0.35">
      <c r="A704" s="54" t="s">
        <v>1167</v>
      </c>
      <c r="B704" s="71" t="s">
        <v>1184</v>
      </c>
      <c r="C704" s="115" t="s">
        <v>71</v>
      </c>
      <c r="D704" s="115" t="s">
        <v>1185</v>
      </c>
      <c r="E704" s="57" t="s">
        <v>65</v>
      </c>
      <c r="F704" s="86">
        <f t="shared" si="158"/>
        <v>3724.1324199999999</v>
      </c>
      <c r="G704" s="59">
        <f t="shared" si="145"/>
        <v>1995.4577399999998</v>
      </c>
      <c r="H704" s="60">
        <f t="shared" si="146"/>
        <v>1728.6746800000001</v>
      </c>
      <c r="I704" s="61">
        <v>151.02587</v>
      </c>
      <c r="J704" s="60">
        <v>61.686630000000001</v>
      </c>
      <c r="K704" s="69">
        <v>504.25009999999997</v>
      </c>
      <c r="L704" s="64">
        <v>205.96131</v>
      </c>
      <c r="M704" s="63"/>
      <c r="N704" s="64"/>
      <c r="O704" s="69"/>
      <c r="P704" s="64"/>
      <c r="Q704" s="59"/>
      <c r="R704" s="60"/>
      <c r="S704" s="64">
        <v>820.30882999999994</v>
      </c>
      <c r="T704" s="59">
        <v>434.37232999999998</v>
      </c>
      <c r="U704" s="60">
        <v>4.38767</v>
      </c>
      <c r="V704" s="59">
        <v>820.91394000000003</v>
      </c>
      <c r="W704" s="60">
        <v>8.2920599999999993</v>
      </c>
      <c r="X704" s="59">
        <v>84.895499999999998</v>
      </c>
      <c r="Y704" s="60">
        <v>4.4681800000000003</v>
      </c>
      <c r="Z704" s="69"/>
      <c r="AA704" s="66"/>
      <c r="AB704" s="63"/>
      <c r="AC704" s="64"/>
      <c r="AD704" s="69"/>
      <c r="AE704" s="64"/>
      <c r="AF704" s="69"/>
      <c r="AG704" s="64"/>
      <c r="AH704" s="59"/>
      <c r="AI704" s="60"/>
      <c r="AJ704" s="64"/>
      <c r="AK704" s="64"/>
      <c r="AL704" s="59"/>
      <c r="AM704" s="60"/>
      <c r="AN704" s="59"/>
      <c r="AO704" s="60"/>
      <c r="AP704" s="59"/>
      <c r="AQ704" s="60"/>
      <c r="AR704" s="69"/>
      <c r="AS704" s="64"/>
      <c r="AT704" s="60"/>
      <c r="AU704" s="64"/>
      <c r="AV704" s="64"/>
      <c r="AW704" s="64"/>
      <c r="AX704" s="64"/>
      <c r="AY704" s="64"/>
      <c r="AZ704" s="64"/>
      <c r="BA704" s="64"/>
      <c r="BB704" s="64"/>
      <c r="BC704" s="69"/>
      <c r="BD704" s="60"/>
      <c r="BE704" s="59"/>
      <c r="BF704" s="60"/>
      <c r="BG704" s="60"/>
      <c r="BH704" s="69"/>
      <c r="BI704" s="64"/>
      <c r="BJ704" s="64"/>
      <c r="BK704" s="64"/>
      <c r="BL704" s="69"/>
      <c r="BM704" s="64"/>
      <c r="BN704" s="64"/>
      <c r="BO704" s="64">
        <v>623.57000000000005</v>
      </c>
      <c r="BP704" s="64"/>
      <c r="BQ704" s="64"/>
      <c r="BR704" s="64"/>
      <c r="BS704" s="69"/>
      <c r="BT704" s="64"/>
      <c r="BU704" s="70"/>
      <c r="BV704" s="66"/>
      <c r="BW704" s="64"/>
      <c r="BX704" s="66"/>
      <c r="BY704" s="66"/>
      <c r="BZ704" s="64"/>
      <c r="CA704" s="64"/>
      <c r="CB704" s="60"/>
      <c r="CC704" s="60"/>
      <c r="CD704" s="64"/>
      <c r="CE704" s="64"/>
      <c r="CF704" s="69"/>
      <c r="CG704" s="64"/>
    </row>
    <row r="705" spans="1:85" ht="69.75" outlineLevel="1" x14ac:dyDescent="0.35">
      <c r="A705" s="84" t="s">
        <v>1167</v>
      </c>
      <c r="B705" s="88" t="s">
        <v>1186</v>
      </c>
      <c r="C705" s="55" t="s">
        <v>71</v>
      </c>
      <c r="D705" s="77" t="s">
        <v>1187</v>
      </c>
      <c r="E705" s="57" t="s">
        <v>65</v>
      </c>
      <c r="F705" s="86">
        <f t="shared" si="158"/>
        <v>884.75464999999997</v>
      </c>
      <c r="G705" s="59">
        <f t="shared" si="145"/>
        <v>386.85136999999997</v>
      </c>
      <c r="H705" s="60">
        <f t="shared" si="146"/>
        <v>497.90328</v>
      </c>
      <c r="I705" s="61">
        <v>38.337339999999998</v>
      </c>
      <c r="J705" s="60">
        <v>15.658910000000001</v>
      </c>
      <c r="K705" s="69">
        <v>135.15319</v>
      </c>
      <c r="L705" s="64">
        <v>55.203409999999998</v>
      </c>
      <c r="M705" s="63"/>
      <c r="N705" s="64"/>
      <c r="O705" s="69"/>
      <c r="P705" s="64"/>
      <c r="Q705" s="59"/>
      <c r="R705" s="60"/>
      <c r="S705" s="64">
        <v>219.86580000000001</v>
      </c>
      <c r="T705" s="59"/>
      <c r="U705" s="60"/>
      <c r="V705" s="59">
        <v>213.36084</v>
      </c>
      <c r="W705" s="60">
        <v>2.15516</v>
      </c>
      <c r="X705" s="59"/>
      <c r="Y705" s="60"/>
      <c r="Z705" s="69"/>
      <c r="AA705" s="66"/>
      <c r="AB705" s="63"/>
      <c r="AC705" s="64"/>
      <c r="AD705" s="69"/>
      <c r="AE705" s="64"/>
      <c r="AF705" s="69"/>
      <c r="AG705" s="64"/>
      <c r="AH705" s="59"/>
      <c r="AI705" s="60"/>
      <c r="AJ705" s="64"/>
      <c r="AK705" s="64"/>
      <c r="AL705" s="59"/>
      <c r="AM705" s="60"/>
      <c r="AN705" s="59"/>
      <c r="AO705" s="60"/>
      <c r="AP705" s="59"/>
      <c r="AQ705" s="60"/>
      <c r="AR705" s="69"/>
      <c r="AS705" s="64"/>
      <c r="AT705" s="60"/>
      <c r="AU705" s="64"/>
      <c r="AV705" s="64"/>
      <c r="AW705" s="64"/>
      <c r="AX705" s="64"/>
      <c r="AY705" s="64"/>
      <c r="AZ705" s="64"/>
      <c r="BA705" s="64"/>
      <c r="BB705" s="64"/>
      <c r="BC705" s="69"/>
      <c r="BD705" s="60"/>
      <c r="BE705" s="59"/>
      <c r="BF705" s="60"/>
      <c r="BG705" s="60"/>
      <c r="BH705" s="69"/>
      <c r="BI705" s="64"/>
      <c r="BJ705" s="64"/>
      <c r="BK705" s="64"/>
      <c r="BL705" s="69"/>
      <c r="BM705" s="64"/>
      <c r="BN705" s="64"/>
      <c r="BO705" s="64"/>
      <c r="BP705" s="64"/>
      <c r="BQ705" s="60">
        <v>205.02</v>
      </c>
      <c r="BR705" s="64"/>
      <c r="BS705" s="69"/>
      <c r="BT705" s="64"/>
      <c r="BU705" s="70"/>
      <c r="BV705" s="66"/>
      <c r="BW705" s="64"/>
      <c r="BX705" s="66"/>
      <c r="BY705" s="66"/>
      <c r="BZ705" s="64"/>
      <c r="CA705" s="64"/>
      <c r="CB705" s="60"/>
      <c r="CC705" s="60"/>
      <c r="CD705" s="64"/>
      <c r="CE705" s="64"/>
      <c r="CF705" s="69"/>
      <c r="CG705" s="64"/>
    </row>
    <row r="706" spans="1:85" ht="46.5" outlineLevel="1" x14ac:dyDescent="0.35">
      <c r="A706" s="54" t="s">
        <v>1167</v>
      </c>
      <c r="B706" s="71" t="s">
        <v>1188</v>
      </c>
      <c r="C706" s="115" t="s">
        <v>71</v>
      </c>
      <c r="D706" s="115" t="s">
        <v>1189</v>
      </c>
      <c r="E706" s="57" t="s">
        <v>65</v>
      </c>
      <c r="F706" s="86">
        <f t="shared" si="158"/>
        <v>3268.1044900000002</v>
      </c>
      <c r="G706" s="59">
        <f t="shared" si="145"/>
        <v>643.37080000000003</v>
      </c>
      <c r="H706" s="60">
        <f t="shared" si="146"/>
        <v>2624.73369</v>
      </c>
      <c r="I706" s="61"/>
      <c r="J706" s="60"/>
      <c r="K706" s="69"/>
      <c r="L706" s="64"/>
      <c r="M706" s="63"/>
      <c r="N706" s="64"/>
      <c r="O706" s="69"/>
      <c r="P706" s="64"/>
      <c r="Q706" s="59"/>
      <c r="R706" s="60"/>
      <c r="S706" s="64">
        <v>319.32889999999998</v>
      </c>
      <c r="T706" s="59">
        <v>643.37080000000003</v>
      </c>
      <c r="U706" s="60">
        <v>6.4987899999999996</v>
      </c>
      <c r="V706" s="59"/>
      <c r="W706" s="60"/>
      <c r="X706" s="59"/>
      <c r="Y706" s="60"/>
      <c r="Z706" s="69"/>
      <c r="AA706" s="66"/>
      <c r="AB706" s="63"/>
      <c r="AC706" s="64"/>
      <c r="AD706" s="69"/>
      <c r="AE706" s="64"/>
      <c r="AF706" s="69"/>
      <c r="AG706" s="64"/>
      <c r="AH706" s="59"/>
      <c r="AI706" s="60"/>
      <c r="AJ706" s="64"/>
      <c r="AK706" s="64"/>
      <c r="AL706" s="59"/>
      <c r="AM706" s="60"/>
      <c r="AN706" s="59"/>
      <c r="AO706" s="60"/>
      <c r="AP706" s="59"/>
      <c r="AQ706" s="60"/>
      <c r="AR706" s="69"/>
      <c r="AS706" s="64"/>
      <c r="AT706" s="60"/>
      <c r="AU706" s="64"/>
      <c r="AV706" s="64"/>
      <c r="AW706" s="64"/>
      <c r="AX706" s="64"/>
      <c r="AY706" s="64"/>
      <c r="AZ706" s="64"/>
      <c r="BA706" s="64"/>
      <c r="BB706" s="64"/>
      <c r="BC706" s="69"/>
      <c r="BD706" s="60"/>
      <c r="BE706" s="59"/>
      <c r="BF706" s="60"/>
      <c r="BG706" s="60"/>
      <c r="BH706" s="69"/>
      <c r="BI706" s="64"/>
      <c r="BJ706" s="64"/>
      <c r="BK706" s="64"/>
      <c r="BL706" s="69"/>
      <c r="BM706" s="64"/>
      <c r="BN706" s="64"/>
      <c r="BO706" s="64"/>
      <c r="BP706" s="64"/>
      <c r="BQ706" s="60">
        <v>2298.9059999999999</v>
      </c>
      <c r="BR706" s="64"/>
      <c r="BS706" s="69"/>
      <c r="BT706" s="64"/>
      <c r="BU706" s="70"/>
      <c r="BV706" s="66"/>
      <c r="BW706" s="64"/>
      <c r="BX706" s="66"/>
      <c r="BY706" s="66"/>
      <c r="BZ706" s="64"/>
      <c r="CA706" s="64"/>
      <c r="CB706" s="60"/>
      <c r="CC706" s="60"/>
      <c r="CD706" s="64"/>
      <c r="CE706" s="64"/>
      <c r="CF706" s="69"/>
      <c r="CG706" s="64"/>
    </row>
    <row r="707" spans="1:85" ht="46.5" outlineLevel="1" x14ac:dyDescent="0.35">
      <c r="A707" s="54" t="s">
        <v>1167</v>
      </c>
      <c r="B707" s="71" t="s">
        <v>1190</v>
      </c>
      <c r="C707" s="115" t="s">
        <v>71</v>
      </c>
      <c r="D707" s="115" t="s">
        <v>1191</v>
      </c>
      <c r="E707" s="57" t="s">
        <v>65</v>
      </c>
      <c r="F707" s="86">
        <f t="shared" si="158"/>
        <v>495.41129000000001</v>
      </c>
      <c r="G707" s="59">
        <f t="shared" si="145"/>
        <v>342.03278999999998</v>
      </c>
      <c r="H707" s="60">
        <f t="shared" si="146"/>
        <v>153.3785</v>
      </c>
      <c r="I707" s="61">
        <v>24.634620000000002</v>
      </c>
      <c r="J707" s="60">
        <v>10.06202</v>
      </c>
      <c r="K707" s="69">
        <v>69.185559999999995</v>
      </c>
      <c r="L707" s="64">
        <v>28.258890000000001</v>
      </c>
      <c r="M707" s="63"/>
      <c r="N707" s="64"/>
      <c r="O707" s="69"/>
      <c r="P707" s="64"/>
      <c r="Q707" s="59"/>
      <c r="R707" s="60"/>
      <c r="S707" s="64">
        <v>112.55034999999999</v>
      </c>
      <c r="T707" s="59">
        <v>248.21261000000001</v>
      </c>
      <c r="U707" s="60">
        <v>2.5072399999999999</v>
      </c>
      <c r="V707" s="59"/>
      <c r="W707" s="60"/>
      <c r="X707" s="59"/>
      <c r="Y707" s="60"/>
      <c r="Z707" s="69"/>
      <c r="AA707" s="66"/>
      <c r="AB707" s="63"/>
      <c r="AC707" s="64"/>
      <c r="AD707" s="69"/>
      <c r="AE707" s="64"/>
      <c r="AF707" s="69"/>
      <c r="AG707" s="64"/>
      <c r="AH707" s="59"/>
      <c r="AI707" s="60"/>
      <c r="AJ707" s="64"/>
      <c r="AK707" s="64"/>
      <c r="AL707" s="59"/>
      <c r="AM707" s="60"/>
      <c r="AN707" s="59"/>
      <c r="AO707" s="60"/>
      <c r="AP707" s="59"/>
      <c r="AQ707" s="60"/>
      <c r="AR707" s="69"/>
      <c r="AS707" s="64"/>
      <c r="AT707" s="60"/>
      <c r="AU707" s="64"/>
      <c r="AV707" s="64"/>
      <c r="AW707" s="64"/>
      <c r="AX707" s="64"/>
      <c r="AY707" s="64"/>
      <c r="AZ707" s="64"/>
      <c r="BA707" s="64"/>
      <c r="BB707" s="64"/>
      <c r="BC707" s="69"/>
      <c r="BD707" s="60"/>
      <c r="BE707" s="59"/>
      <c r="BF707" s="60"/>
      <c r="BG707" s="60"/>
      <c r="BH707" s="69"/>
      <c r="BI707" s="64"/>
      <c r="BJ707" s="64"/>
      <c r="BK707" s="64"/>
      <c r="BL707" s="69"/>
      <c r="BM707" s="64"/>
      <c r="BN707" s="64"/>
      <c r="BO707" s="64"/>
      <c r="BP707" s="64"/>
      <c r="BQ707" s="64"/>
      <c r="BR707" s="64"/>
      <c r="BS707" s="69"/>
      <c r="BT707" s="64"/>
      <c r="BU707" s="70"/>
      <c r="BV707" s="66"/>
      <c r="BW707" s="64"/>
      <c r="BX707" s="66"/>
      <c r="BY707" s="66"/>
      <c r="BZ707" s="64"/>
      <c r="CA707" s="64"/>
      <c r="CB707" s="60"/>
      <c r="CC707" s="60"/>
      <c r="CD707" s="64"/>
      <c r="CE707" s="64"/>
      <c r="CF707" s="69"/>
      <c r="CG707" s="64"/>
    </row>
    <row r="708" spans="1:85" outlineLevel="1" x14ac:dyDescent="0.35">
      <c r="A708" s="92" t="s">
        <v>1167</v>
      </c>
      <c r="B708" s="110" t="s">
        <v>1214</v>
      </c>
      <c r="C708" s="55" t="s">
        <v>104</v>
      </c>
      <c r="D708" s="77">
        <v>2440007378</v>
      </c>
      <c r="E708" s="57" t="s">
        <v>65</v>
      </c>
      <c r="F708" s="86">
        <f t="shared" si="158"/>
        <v>6302.13</v>
      </c>
      <c r="G708" s="59">
        <f t="shared" si="145"/>
        <v>5097.6804499999998</v>
      </c>
      <c r="H708" s="60">
        <f t="shared" si="146"/>
        <v>1204.44955</v>
      </c>
      <c r="I708" s="61"/>
      <c r="J708" s="60"/>
      <c r="K708" s="69"/>
      <c r="L708" s="64"/>
      <c r="M708" s="63"/>
      <c r="N708" s="64"/>
      <c r="O708" s="69"/>
      <c r="P708" s="64"/>
      <c r="Q708" s="59"/>
      <c r="R708" s="60"/>
      <c r="S708" s="64"/>
      <c r="T708" s="59"/>
      <c r="U708" s="60"/>
      <c r="V708" s="59"/>
      <c r="W708" s="60"/>
      <c r="X708" s="59"/>
      <c r="Y708" s="60"/>
      <c r="Z708" s="69"/>
      <c r="AA708" s="66"/>
      <c r="AB708" s="63"/>
      <c r="AC708" s="64"/>
      <c r="AD708" s="69"/>
      <c r="AE708" s="64"/>
      <c r="AF708" s="69"/>
      <c r="AG708" s="64"/>
      <c r="AH708" s="59"/>
      <c r="AI708" s="60"/>
      <c r="AJ708" s="64"/>
      <c r="AK708" s="64"/>
      <c r="AL708" s="59"/>
      <c r="AM708" s="60"/>
      <c r="AN708" s="59"/>
      <c r="AO708" s="60"/>
      <c r="AP708" s="59"/>
      <c r="AQ708" s="60"/>
      <c r="AR708" s="69">
        <v>5097.6804499999998</v>
      </c>
      <c r="AS708" s="64">
        <v>1204.44955</v>
      </c>
      <c r="AT708" s="60"/>
      <c r="AU708" s="64"/>
      <c r="AV708" s="64"/>
      <c r="AW708" s="64"/>
      <c r="AX708" s="64"/>
      <c r="AY708" s="64"/>
      <c r="AZ708" s="64"/>
      <c r="BA708" s="64"/>
      <c r="BB708" s="64"/>
      <c r="BC708" s="69"/>
      <c r="BD708" s="60"/>
      <c r="BE708" s="59"/>
      <c r="BF708" s="60"/>
      <c r="BG708" s="60"/>
      <c r="BH708" s="69"/>
      <c r="BI708" s="64"/>
      <c r="BJ708" s="64"/>
      <c r="BK708" s="64"/>
      <c r="BL708" s="69"/>
      <c r="BM708" s="64"/>
      <c r="BN708" s="64"/>
      <c r="BO708" s="64"/>
      <c r="BP708" s="64"/>
      <c r="BQ708" s="64"/>
      <c r="BR708" s="64"/>
      <c r="BS708" s="69"/>
      <c r="BT708" s="64"/>
      <c r="BU708" s="70"/>
      <c r="BV708" s="66"/>
      <c r="BW708" s="64"/>
      <c r="BX708" s="66"/>
      <c r="BY708" s="66"/>
      <c r="BZ708" s="64"/>
      <c r="CA708" s="64"/>
      <c r="CB708" s="60"/>
      <c r="CC708" s="60"/>
      <c r="CD708" s="64"/>
      <c r="CE708" s="64"/>
      <c r="CF708" s="69"/>
      <c r="CG708" s="64"/>
    </row>
    <row r="709" spans="1:85" outlineLevel="1" x14ac:dyDescent="0.35">
      <c r="A709" s="84" t="s">
        <v>1167</v>
      </c>
      <c r="B709" s="88" t="s">
        <v>1192</v>
      </c>
      <c r="C709" s="55" t="s">
        <v>113</v>
      </c>
      <c r="D709" s="77" t="s">
        <v>1193</v>
      </c>
      <c r="E709" s="57" t="s">
        <v>65</v>
      </c>
      <c r="F709" s="86">
        <f t="shared" si="158"/>
        <v>88506.50675</v>
      </c>
      <c r="G709" s="59">
        <f t="shared" si="145"/>
        <v>4465.2616400000006</v>
      </c>
      <c r="H709" s="60">
        <f t="shared" si="146"/>
        <v>84041.245110000003</v>
      </c>
      <c r="I709" s="61">
        <v>604.66781000000003</v>
      </c>
      <c r="J709" s="60">
        <v>246.97699</v>
      </c>
      <c r="K709" s="69">
        <v>1183.23396</v>
      </c>
      <c r="L709" s="64">
        <v>483.29275000000001</v>
      </c>
      <c r="M709" s="63"/>
      <c r="N709" s="64"/>
      <c r="O709" s="69"/>
      <c r="P709" s="64"/>
      <c r="Q709" s="59"/>
      <c r="R709" s="60"/>
      <c r="S709" s="64">
        <v>3333.12887</v>
      </c>
      <c r="T709" s="59"/>
      <c r="U709" s="60"/>
      <c r="V709" s="59">
        <v>733.87314000000003</v>
      </c>
      <c r="W709" s="60">
        <v>7.4128600000000002</v>
      </c>
      <c r="X709" s="59"/>
      <c r="Y709" s="60"/>
      <c r="Z709" s="69"/>
      <c r="AA709" s="66"/>
      <c r="AB709" s="63"/>
      <c r="AC709" s="64"/>
      <c r="AD709" s="69"/>
      <c r="AE709" s="64"/>
      <c r="AF709" s="69"/>
      <c r="AG709" s="64"/>
      <c r="AH709" s="69">
        <v>1943.4867300000001</v>
      </c>
      <c r="AI709" s="73">
        <v>793.81852000000003</v>
      </c>
      <c r="AJ709" s="64">
        <v>4417.6451200000001</v>
      </c>
      <c r="AK709" s="64"/>
      <c r="AL709" s="59"/>
      <c r="AM709" s="60"/>
      <c r="AN709" s="59"/>
      <c r="AO709" s="60"/>
      <c r="AP709" s="59"/>
      <c r="AQ709" s="60"/>
      <c r="AR709" s="69"/>
      <c r="AS709" s="64"/>
      <c r="AT709" s="60"/>
      <c r="AU709" s="64"/>
      <c r="AV709" s="64"/>
      <c r="AW709" s="64"/>
      <c r="AX709" s="64"/>
      <c r="AY709" s="64"/>
      <c r="AZ709" s="64"/>
      <c r="BA709" s="64"/>
      <c r="BB709" s="64"/>
      <c r="BC709" s="69"/>
      <c r="BD709" s="60"/>
      <c r="BE709" s="59"/>
      <c r="BF709" s="60"/>
      <c r="BG709" s="60"/>
      <c r="BH709" s="69"/>
      <c r="BI709" s="64"/>
      <c r="BJ709" s="64"/>
      <c r="BK709" s="64"/>
      <c r="BL709" s="69"/>
      <c r="BM709" s="64"/>
      <c r="BN709" s="64">
        <v>74627.56</v>
      </c>
      <c r="BO709" s="64"/>
      <c r="BP709" s="64"/>
      <c r="BQ709" s="64"/>
      <c r="BR709" s="64"/>
      <c r="BS709" s="69"/>
      <c r="BT709" s="64"/>
      <c r="BU709" s="70"/>
      <c r="BV709" s="66"/>
      <c r="BW709" s="64"/>
      <c r="BX709" s="66"/>
      <c r="BY709" s="66"/>
      <c r="BZ709" s="64"/>
      <c r="CA709" s="64"/>
      <c r="CB709" s="60"/>
      <c r="CC709" s="60"/>
      <c r="CD709" s="64">
        <v>131.41</v>
      </c>
      <c r="CE709" s="64"/>
      <c r="CF709" s="69"/>
      <c r="CG709" s="64"/>
    </row>
    <row r="710" spans="1:85" outlineLevel="1" x14ac:dyDescent="0.35">
      <c r="A710" s="92" t="s">
        <v>1167</v>
      </c>
      <c r="B710" s="88" t="s">
        <v>1194</v>
      </c>
      <c r="C710" s="55" t="s">
        <v>113</v>
      </c>
      <c r="D710" s="77" t="s">
        <v>1195</v>
      </c>
      <c r="E710" s="57" t="s">
        <v>65</v>
      </c>
      <c r="F710" s="86">
        <f t="shared" si="158"/>
        <v>119.79475000000001</v>
      </c>
      <c r="G710" s="59">
        <f t="shared" si="145"/>
        <v>105.90635</v>
      </c>
      <c r="H710" s="60">
        <f t="shared" si="146"/>
        <v>13.888400000000001</v>
      </c>
      <c r="I710" s="61"/>
      <c r="J710" s="60"/>
      <c r="K710" s="69">
        <v>32.17933</v>
      </c>
      <c r="L710" s="64">
        <v>13.14367</v>
      </c>
      <c r="M710" s="63"/>
      <c r="N710" s="64"/>
      <c r="O710" s="69"/>
      <c r="P710" s="64"/>
      <c r="Q710" s="59"/>
      <c r="R710" s="60"/>
      <c r="S710" s="64"/>
      <c r="T710" s="59">
        <v>73.727019999999996</v>
      </c>
      <c r="U710" s="60">
        <v>0.74473</v>
      </c>
      <c r="V710" s="59"/>
      <c r="W710" s="60"/>
      <c r="X710" s="59"/>
      <c r="Y710" s="60"/>
      <c r="Z710" s="69"/>
      <c r="AA710" s="66"/>
      <c r="AB710" s="63"/>
      <c r="AC710" s="64"/>
      <c r="AD710" s="69"/>
      <c r="AE710" s="64"/>
      <c r="AF710" s="69"/>
      <c r="AG710" s="64"/>
      <c r="AH710" s="59"/>
      <c r="AI710" s="60"/>
      <c r="AJ710" s="64"/>
      <c r="AK710" s="64"/>
      <c r="AL710" s="59"/>
      <c r="AM710" s="60"/>
      <c r="AN710" s="59"/>
      <c r="AO710" s="60"/>
      <c r="AP710" s="59"/>
      <c r="AQ710" s="60"/>
      <c r="AR710" s="69"/>
      <c r="AS710" s="64"/>
      <c r="AT710" s="60"/>
      <c r="AU710" s="64"/>
      <c r="AV710" s="64"/>
      <c r="AW710" s="64"/>
      <c r="AX710" s="64"/>
      <c r="AY710" s="64"/>
      <c r="AZ710" s="64"/>
      <c r="BA710" s="64"/>
      <c r="BB710" s="64"/>
      <c r="BC710" s="69"/>
      <c r="BD710" s="60"/>
      <c r="BE710" s="59"/>
      <c r="BF710" s="60"/>
      <c r="BG710" s="60"/>
      <c r="BH710" s="69"/>
      <c r="BI710" s="64"/>
      <c r="BJ710" s="64"/>
      <c r="BK710" s="64"/>
      <c r="BL710" s="69"/>
      <c r="BM710" s="64"/>
      <c r="BN710" s="64"/>
      <c r="BO710" s="64"/>
      <c r="BP710" s="64"/>
      <c r="BQ710" s="64"/>
      <c r="BR710" s="64"/>
      <c r="BS710" s="69"/>
      <c r="BT710" s="64"/>
      <c r="BU710" s="70"/>
      <c r="BV710" s="66"/>
      <c r="BW710" s="64"/>
      <c r="BX710" s="66"/>
      <c r="BY710" s="66"/>
      <c r="BZ710" s="64"/>
      <c r="CA710" s="64"/>
      <c r="CB710" s="60"/>
      <c r="CC710" s="60"/>
      <c r="CD710" s="64"/>
      <c r="CE710" s="64"/>
      <c r="CF710" s="69"/>
      <c r="CG710" s="64"/>
    </row>
    <row r="711" spans="1:85" outlineLevel="1" x14ac:dyDescent="0.35">
      <c r="A711" s="92" t="s">
        <v>1167</v>
      </c>
      <c r="B711" s="54" t="s">
        <v>1196</v>
      </c>
      <c r="C711" s="55" t="s">
        <v>113</v>
      </c>
      <c r="D711" s="77" t="s">
        <v>1197</v>
      </c>
      <c r="E711" s="57" t="s">
        <v>65</v>
      </c>
      <c r="F711" s="86">
        <f t="shared" si="158"/>
        <v>2649.1345300000003</v>
      </c>
      <c r="G711" s="59">
        <f t="shared" ref="G711:G774" si="159">SUMIF($I$4:$CG$4,"федеральный бюджет",I711:CG711)</f>
        <v>2123.8361400000003</v>
      </c>
      <c r="H711" s="60">
        <f t="shared" ref="H711:H774" si="160">SUMIF($I$4:$CG$4,"краевой бюджет",I711:CG711)</f>
        <v>525.29839000000004</v>
      </c>
      <c r="I711" s="61">
        <v>342.57490000000001</v>
      </c>
      <c r="J711" s="60">
        <v>139.92495</v>
      </c>
      <c r="K711" s="69">
        <v>169.66418000000002</v>
      </c>
      <c r="L711" s="64">
        <v>69.299449999999993</v>
      </c>
      <c r="M711" s="63">
        <v>66.394139999999993</v>
      </c>
      <c r="N711" s="64">
        <v>27.118739999999999</v>
      </c>
      <c r="O711" s="69"/>
      <c r="P711" s="64"/>
      <c r="Q711" s="59"/>
      <c r="R711" s="60"/>
      <c r="S711" s="64">
        <v>238.18795</v>
      </c>
      <c r="T711" s="59">
        <v>783.60270000000003</v>
      </c>
      <c r="U711" s="60">
        <v>7.9153000000000002</v>
      </c>
      <c r="V711" s="59">
        <v>510.9787</v>
      </c>
      <c r="W711" s="60">
        <v>5.1614000000000004</v>
      </c>
      <c r="X711" s="59">
        <v>250.62152</v>
      </c>
      <c r="Y711" s="60">
        <v>13.1906</v>
      </c>
      <c r="Z711" s="69"/>
      <c r="AA711" s="66"/>
      <c r="AB711" s="63"/>
      <c r="AC711" s="64"/>
      <c r="AD711" s="69"/>
      <c r="AE711" s="64"/>
      <c r="AF711" s="69"/>
      <c r="AG711" s="64"/>
      <c r="AH711" s="59"/>
      <c r="AI711" s="60"/>
      <c r="AJ711" s="64"/>
      <c r="AK711" s="64"/>
      <c r="AL711" s="59"/>
      <c r="AM711" s="60"/>
      <c r="AN711" s="59"/>
      <c r="AO711" s="60"/>
      <c r="AP711" s="59"/>
      <c r="AQ711" s="60"/>
      <c r="AR711" s="69"/>
      <c r="AS711" s="64"/>
      <c r="AT711" s="60"/>
      <c r="AU711" s="64"/>
      <c r="AV711" s="64"/>
      <c r="AW711" s="64"/>
      <c r="AX711" s="64"/>
      <c r="AY711" s="64"/>
      <c r="AZ711" s="64"/>
      <c r="BA711" s="64"/>
      <c r="BB711" s="64"/>
      <c r="BC711" s="69"/>
      <c r="BD711" s="60"/>
      <c r="BE711" s="59"/>
      <c r="BF711" s="60"/>
      <c r="BG711" s="60"/>
      <c r="BH711" s="69"/>
      <c r="BI711" s="64"/>
      <c r="BJ711" s="64"/>
      <c r="BK711" s="64"/>
      <c r="BL711" s="69"/>
      <c r="BM711" s="64"/>
      <c r="BN711" s="64"/>
      <c r="BO711" s="64">
        <v>24.5</v>
      </c>
      <c r="BP711" s="64"/>
      <c r="BQ711" s="64"/>
      <c r="BR711" s="64"/>
      <c r="BS711" s="69"/>
      <c r="BT711" s="64"/>
      <c r="BU711" s="70"/>
      <c r="BV711" s="66"/>
      <c r="BW711" s="64"/>
      <c r="BX711" s="66"/>
      <c r="BY711" s="66"/>
      <c r="BZ711" s="64"/>
      <c r="CA711" s="64"/>
      <c r="CB711" s="60"/>
      <c r="CC711" s="60"/>
      <c r="CD711" s="64"/>
      <c r="CE711" s="64"/>
      <c r="CF711" s="69"/>
      <c r="CG711" s="64"/>
    </row>
    <row r="712" spans="1:85" outlineLevel="1" x14ac:dyDescent="0.35">
      <c r="A712" s="84" t="s">
        <v>1167</v>
      </c>
      <c r="B712" s="88" t="s">
        <v>1198</v>
      </c>
      <c r="C712" s="55" t="s">
        <v>113</v>
      </c>
      <c r="D712" s="77" t="s">
        <v>1199</v>
      </c>
      <c r="E712" s="57" t="s">
        <v>65</v>
      </c>
      <c r="F712" s="86">
        <f t="shared" si="158"/>
        <v>1012.3402600000001</v>
      </c>
      <c r="G712" s="59">
        <f t="shared" si="159"/>
        <v>768.05551000000003</v>
      </c>
      <c r="H712" s="60">
        <f t="shared" si="160"/>
        <v>244.28475</v>
      </c>
      <c r="I712" s="61"/>
      <c r="J712" s="60"/>
      <c r="K712" s="69">
        <v>115.84559</v>
      </c>
      <c r="L712" s="64">
        <v>47.317210000000003</v>
      </c>
      <c r="M712" s="63"/>
      <c r="N712" s="64"/>
      <c r="O712" s="69"/>
      <c r="P712" s="64"/>
      <c r="Q712" s="59"/>
      <c r="R712" s="60"/>
      <c r="S712" s="64">
        <v>188.4564</v>
      </c>
      <c r="T712" s="59">
        <v>652.20992000000001</v>
      </c>
      <c r="U712" s="60">
        <v>6.5880799999999997</v>
      </c>
      <c r="V712" s="59"/>
      <c r="W712" s="60"/>
      <c r="X712" s="59"/>
      <c r="Y712" s="60"/>
      <c r="Z712" s="69"/>
      <c r="AA712" s="66"/>
      <c r="AB712" s="63"/>
      <c r="AC712" s="64"/>
      <c r="AD712" s="69"/>
      <c r="AE712" s="64"/>
      <c r="AF712" s="69"/>
      <c r="AG712" s="64"/>
      <c r="AH712" s="59"/>
      <c r="AI712" s="60"/>
      <c r="AJ712" s="64"/>
      <c r="AK712" s="64"/>
      <c r="AL712" s="59"/>
      <c r="AM712" s="60"/>
      <c r="AN712" s="59"/>
      <c r="AO712" s="60"/>
      <c r="AP712" s="59"/>
      <c r="AQ712" s="60"/>
      <c r="AR712" s="69"/>
      <c r="AS712" s="64"/>
      <c r="AT712" s="60"/>
      <c r="AU712" s="64"/>
      <c r="AV712" s="64"/>
      <c r="AW712" s="64"/>
      <c r="AX712" s="64"/>
      <c r="AY712" s="64"/>
      <c r="AZ712" s="64"/>
      <c r="BA712" s="64"/>
      <c r="BB712" s="64"/>
      <c r="BC712" s="69"/>
      <c r="BD712" s="60"/>
      <c r="BE712" s="59"/>
      <c r="BF712" s="60"/>
      <c r="BG712" s="60"/>
      <c r="BH712" s="69"/>
      <c r="BI712" s="64"/>
      <c r="BJ712" s="64">
        <v>1.92306</v>
      </c>
      <c r="BK712" s="64"/>
      <c r="BL712" s="69"/>
      <c r="BM712" s="64"/>
      <c r="BN712" s="64"/>
      <c r="BO712" s="64"/>
      <c r="BP712" s="64"/>
      <c r="BQ712" s="64"/>
      <c r="BR712" s="64"/>
      <c r="BS712" s="69"/>
      <c r="BT712" s="64"/>
      <c r="BU712" s="70"/>
      <c r="BV712" s="66"/>
      <c r="BW712" s="64"/>
      <c r="BX712" s="66"/>
      <c r="BY712" s="66"/>
      <c r="BZ712" s="64"/>
      <c r="CA712" s="64"/>
      <c r="CB712" s="60"/>
      <c r="CC712" s="60"/>
      <c r="CD712" s="64"/>
      <c r="CE712" s="64"/>
      <c r="CF712" s="69"/>
      <c r="CG712" s="64"/>
    </row>
    <row r="713" spans="1:85" outlineLevel="1" x14ac:dyDescent="0.35">
      <c r="A713" s="92" t="s">
        <v>1167</v>
      </c>
      <c r="B713" s="54" t="s">
        <v>1200</v>
      </c>
      <c r="C713" s="55" t="s">
        <v>113</v>
      </c>
      <c r="D713" s="77" t="s">
        <v>1201</v>
      </c>
      <c r="E713" s="57" t="s">
        <v>65</v>
      </c>
      <c r="F713" s="86">
        <f t="shared" si="158"/>
        <v>4918.5208999999995</v>
      </c>
      <c r="G713" s="59">
        <f t="shared" si="159"/>
        <v>1961.83176</v>
      </c>
      <c r="H713" s="60">
        <f t="shared" si="160"/>
        <v>2956.68914</v>
      </c>
      <c r="I713" s="61"/>
      <c r="J713" s="60"/>
      <c r="K713" s="69">
        <v>368.45332999999999</v>
      </c>
      <c r="L713" s="64">
        <v>150.49502000000001</v>
      </c>
      <c r="M713" s="63"/>
      <c r="N713" s="64"/>
      <c r="O713" s="69"/>
      <c r="P713" s="64"/>
      <c r="Q713" s="59"/>
      <c r="R713" s="60"/>
      <c r="S713" s="64">
        <v>588.92624999999998</v>
      </c>
      <c r="T713" s="59"/>
      <c r="U713" s="60"/>
      <c r="V713" s="59"/>
      <c r="W713" s="60"/>
      <c r="X713" s="59"/>
      <c r="Y713" s="60"/>
      <c r="Z713" s="69"/>
      <c r="AA713" s="66"/>
      <c r="AB713" s="63"/>
      <c r="AC713" s="64"/>
      <c r="AD713" s="69"/>
      <c r="AE713" s="64"/>
      <c r="AF713" s="69"/>
      <c r="AG713" s="64"/>
      <c r="AH713" s="59"/>
      <c r="AI713" s="60"/>
      <c r="AJ713" s="64"/>
      <c r="AK713" s="64"/>
      <c r="AL713" s="59"/>
      <c r="AM713" s="60"/>
      <c r="AN713" s="59"/>
      <c r="AO713" s="60"/>
      <c r="AP713" s="59"/>
      <c r="AQ713" s="60"/>
      <c r="AR713" s="69"/>
      <c r="AS713" s="64"/>
      <c r="AT713" s="60"/>
      <c r="AU713" s="64"/>
      <c r="AV713" s="64"/>
      <c r="AW713" s="64"/>
      <c r="AX713" s="64"/>
      <c r="AY713" s="64"/>
      <c r="AZ713" s="64"/>
      <c r="BA713" s="64"/>
      <c r="BB713" s="64"/>
      <c r="BC713" s="69"/>
      <c r="BD713" s="60"/>
      <c r="BE713" s="59"/>
      <c r="BF713" s="60"/>
      <c r="BG713" s="60"/>
      <c r="BH713" s="69"/>
      <c r="BI713" s="64"/>
      <c r="BJ713" s="64">
        <v>11.999470000000001</v>
      </c>
      <c r="BK713" s="64"/>
      <c r="BL713" s="69"/>
      <c r="BM713" s="64"/>
      <c r="BN713" s="64"/>
      <c r="BO713" s="64">
        <v>172</v>
      </c>
      <c r="BP713" s="64"/>
      <c r="BQ713" s="64"/>
      <c r="BR713" s="64"/>
      <c r="BS713" s="69">
        <v>1593.37843</v>
      </c>
      <c r="BT713" s="64">
        <v>650.84056999999996</v>
      </c>
      <c r="BU713" s="70"/>
      <c r="BV713" s="66"/>
      <c r="BW713" s="64"/>
      <c r="BX713" s="66"/>
      <c r="BY713" s="66"/>
      <c r="BZ713" s="64"/>
      <c r="CA713" s="64"/>
      <c r="CB713" s="60"/>
      <c r="CC713" s="60"/>
      <c r="CD713" s="64">
        <v>1382.4278300000001</v>
      </c>
      <c r="CE713" s="64"/>
      <c r="CF713" s="69"/>
      <c r="CG713" s="64"/>
    </row>
    <row r="714" spans="1:85" outlineLevel="1" x14ac:dyDescent="0.35">
      <c r="A714" s="92" t="s">
        <v>1167</v>
      </c>
      <c r="B714" s="54" t="s">
        <v>1202</v>
      </c>
      <c r="C714" s="55" t="s">
        <v>113</v>
      </c>
      <c r="D714" s="77" t="s">
        <v>1203</v>
      </c>
      <c r="E714" s="57" t="s">
        <v>65</v>
      </c>
      <c r="F714" s="86">
        <f t="shared" si="158"/>
        <v>3026.01395</v>
      </c>
      <c r="G714" s="59">
        <f t="shared" si="159"/>
        <v>1314.5854199999999</v>
      </c>
      <c r="H714" s="60">
        <f t="shared" si="160"/>
        <v>1711.4285300000001</v>
      </c>
      <c r="I714" s="61"/>
      <c r="J714" s="60"/>
      <c r="K714" s="69">
        <v>513.47175000000004</v>
      </c>
      <c r="L714" s="64">
        <v>209.72790000000001</v>
      </c>
      <c r="M714" s="63">
        <v>43.339039999999997</v>
      </c>
      <c r="N714" s="64">
        <v>17.70186</v>
      </c>
      <c r="O714" s="69"/>
      <c r="P714" s="64"/>
      <c r="Q714" s="59"/>
      <c r="R714" s="60"/>
      <c r="S714" s="64">
        <v>672.68465000000003</v>
      </c>
      <c r="T714" s="59">
        <v>557.58771999999999</v>
      </c>
      <c r="U714" s="60">
        <v>5.6322799999999997</v>
      </c>
      <c r="V714" s="59">
        <v>200.18691000000001</v>
      </c>
      <c r="W714" s="60">
        <v>2.0220899999999999</v>
      </c>
      <c r="X714" s="59"/>
      <c r="Y714" s="60"/>
      <c r="Z714" s="69"/>
      <c r="AA714" s="66"/>
      <c r="AB714" s="63"/>
      <c r="AC714" s="64"/>
      <c r="AD714" s="69"/>
      <c r="AE714" s="64"/>
      <c r="AF714" s="69"/>
      <c r="AG714" s="64"/>
      <c r="AH714" s="59"/>
      <c r="AI714" s="60"/>
      <c r="AJ714" s="64"/>
      <c r="AK714" s="64"/>
      <c r="AL714" s="59"/>
      <c r="AM714" s="60"/>
      <c r="AN714" s="59"/>
      <c r="AO714" s="60"/>
      <c r="AP714" s="59"/>
      <c r="AQ714" s="60"/>
      <c r="AR714" s="69"/>
      <c r="AS714" s="64"/>
      <c r="AT714" s="60"/>
      <c r="AU714" s="64"/>
      <c r="AV714" s="64"/>
      <c r="AW714" s="64"/>
      <c r="AX714" s="64"/>
      <c r="AY714" s="64"/>
      <c r="AZ714" s="64"/>
      <c r="BA714" s="64"/>
      <c r="BB714" s="64"/>
      <c r="BC714" s="69"/>
      <c r="BD714" s="60"/>
      <c r="BE714" s="59"/>
      <c r="BF714" s="60"/>
      <c r="BG714" s="60"/>
      <c r="BH714" s="69"/>
      <c r="BI714" s="64"/>
      <c r="BJ714" s="64">
        <v>15.592750000000001</v>
      </c>
      <c r="BK714" s="64"/>
      <c r="BL714" s="69"/>
      <c r="BM714" s="64"/>
      <c r="BN714" s="64"/>
      <c r="BO714" s="64">
        <v>60</v>
      </c>
      <c r="BP714" s="64"/>
      <c r="BQ714" s="64"/>
      <c r="BR714" s="64"/>
      <c r="BS714" s="69"/>
      <c r="BT714" s="64"/>
      <c r="BU714" s="70"/>
      <c r="BV714" s="66"/>
      <c r="BW714" s="64"/>
      <c r="BX714" s="66"/>
      <c r="BY714" s="66"/>
      <c r="BZ714" s="64"/>
      <c r="CA714" s="64"/>
      <c r="CB714" s="60"/>
      <c r="CC714" s="60"/>
      <c r="CD714" s="64">
        <v>728.06700000000001</v>
      </c>
      <c r="CE714" s="64"/>
      <c r="CF714" s="69"/>
      <c r="CG714" s="64"/>
    </row>
    <row r="715" spans="1:85" outlineLevel="1" x14ac:dyDescent="0.35">
      <c r="A715" s="92" t="s">
        <v>1167</v>
      </c>
      <c r="B715" s="54" t="s">
        <v>1204</v>
      </c>
      <c r="C715" s="55" t="s">
        <v>113</v>
      </c>
      <c r="D715" s="77" t="s">
        <v>1205</v>
      </c>
      <c r="E715" s="57" t="s">
        <v>65</v>
      </c>
      <c r="F715" s="86">
        <f t="shared" si="158"/>
        <v>1566.1316000000002</v>
      </c>
      <c r="G715" s="59">
        <f t="shared" si="159"/>
        <v>492.34375</v>
      </c>
      <c r="H715" s="60">
        <f t="shared" si="160"/>
        <v>1073.7878500000002</v>
      </c>
      <c r="I715" s="61"/>
      <c r="J715" s="60"/>
      <c r="K715" s="69">
        <v>492.34375</v>
      </c>
      <c r="L715" s="64">
        <v>201.09815</v>
      </c>
      <c r="M715" s="63"/>
      <c r="N715" s="64"/>
      <c r="O715" s="69"/>
      <c r="P715" s="64"/>
      <c r="Q715" s="59"/>
      <c r="R715" s="60"/>
      <c r="S715" s="64">
        <v>800.93970000000002</v>
      </c>
      <c r="T715" s="59"/>
      <c r="U715" s="60"/>
      <c r="V715" s="59"/>
      <c r="W715" s="60"/>
      <c r="X715" s="59"/>
      <c r="Y715" s="60"/>
      <c r="Z715" s="69"/>
      <c r="AA715" s="66"/>
      <c r="AB715" s="63"/>
      <c r="AC715" s="64"/>
      <c r="AD715" s="69"/>
      <c r="AE715" s="64"/>
      <c r="AF715" s="69"/>
      <c r="AG715" s="64"/>
      <c r="AH715" s="59"/>
      <c r="AI715" s="60"/>
      <c r="AJ715" s="64"/>
      <c r="AK715" s="64"/>
      <c r="AL715" s="59"/>
      <c r="AM715" s="60"/>
      <c r="AN715" s="59"/>
      <c r="AO715" s="60"/>
      <c r="AP715" s="59"/>
      <c r="AQ715" s="60"/>
      <c r="AR715" s="69"/>
      <c r="AS715" s="64"/>
      <c r="AT715" s="60"/>
      <c r="AU715" s="64"/>
      <c r="AV715" s="64"/>
      <c r="AW715" s="64"/>
      <c r="AX715" s="64"/>
      <c r="AY715" s="64"/>
      <c r="AZ715" s="64"/>
      <c r="BA715" s="64"/>
      <c r="BB715" s="64"/>
      <c r="BC715" s="69"/>
      <c r="BD715" s="60"/>
      <c r="BE715" s="59"/>
      <c r="BF715" s="60"/>
      <c r="BG715" s="60"/>
      <c r="BH715" s="69"/>
      <c r="BI715" s="64"/>
      <c r="BJ715" s="64"/>
      <c r="BK715" s="64"/>
      <c r="BL715" s="69"/>
      <c r="BM715" s="64"/>
      <c r="BN715" s="64"/>
      <c r="BO715" s="64">
        <v>71.75</v>
      </c>
      <c r="BP715" s="64"/>
      <c r="BQ715" s="64"/>
      <c r="BR715" s="64"/>
      <c r="BS715" s="69"/>
      <c r="BT715" s="64"/>
      <c r="BU715" s="70"/>
      <c r="BV715" s="66"/>
      <c r="BW715" s="64"/>
      <c r="BX715" s="66"/>
      <c r="BY715" s="66"/>
      <c r="BZ715" s="64"/>
      <c r="CA715" s="64"/>
      <c r="CB715" s="60"/>
      <c r="CC715" s="60"/>
      <c r="CD715" s="64"/>
      <c r="CE715" s="64"/>
      <c r="CF715" s="69"/>
      <c r="CG715" s="64"/>
    </row>
    <row r="716" spans="1:85" outlineLevel="1" x14ac:dyDescent="0.35">
      <c r="A716" s="84" t="s">
        <v>1167</v>
      </c>
      <c r="B716" s="88" t="s">
        <v>1206</v>
      </c>
      <c r="C716" s="55" t="s">
        <v>113</v>
      </c>
      <c r="D716" s="77" t="s">
        <v>1207</v>
      </c>
      <c r="E716" s="57" t="s">
        <v>65</v>
      </c>
      <c r="F716" s="86">
        <f t="shared" si="158"/>
        <v>1224.2641599999999</v>
      </c>
      <c r="G716" s="59">
        <f t="shared" si="159"/>
        <v>805.93724999999995</v>
      </c>
      <c r="H716" s="60">
        <f t="shared" si="160"/>
        <v>418.32690999999994</v>
      </c>
      <c r="I716" s="61">
        <v>48.149470000000001</v>
      </c>
      <c r="J716" s="60">
        <v>19.666689999999999</v>
      </c>
      <c r="K716" s="69">
        <v>193.07597999999999</v>
      </c>
      <c r="L716" s="64">
        <v>78.862020000000001</v>
      </c>
      <c r="M716" s="63"/>
      <c r="N716" s="64"/>
      <c r="O716" s="69"/>
      <c r="P716" s="64"/>
      <c r="Q716" s="59"/>
      <c r="R716" s="60"/>
      <c r="S716" s="64">
        <v>314.09399999999999</v>
      </c>
      <c r="T716" s="59">
        <v>295.98025999999999</v>
      </c>
      <c r="U716" s="60">
        <v>2.9897399999999998</v>
      </c>
      <c r="V716" s="59">
        <v>268.73154</v>
      </c>
      <c r="W716" s="60">
        <v>2.7144599999999999</v>
      </c>
      <c r="X716" s="59"/>
      <c r="Y716" s="60"/>
      <c r="Z716" s="69"/>
      <c r="AA716" s="66"/>
      <c r="AB716" s="63"/>
      <c r="AC716" s="64"/>
      <c r="AD716" s="69"/>
      <c r="AE716" s="64"/>
      <c r="AF716" s="69"/>
      <c r="AG716" s="64"/>
      <c r="AH716" s="59"/>
      <c r="AI716" s="60"/>
      <c r="AJ716" s="64"/>
      <c r="AK716" s="64"/>
      <c r="AL716" s="59"/>
      <c r="AM716" s="60"/>
      <c r="AN716" s="59"/>
      <c r="AO716" s="60"/>
      <c r="AP716" s="59"/>
      <c r="AQ716" s="60"/>
      <c r="AR716" s="69"/>
      <c r="AS716" s="64"/>
      <c r="AT716" s="60"/>
      <c r="AU716" s="64"/>
      <c r="AV716" s="64"/>
      <c r="AW716" s="64"/>
      <c r="AX716" s="64"/>
      <c r="AY716" s="64"/>
      <c r="AZ716" s="64"/>
      <c r="BA716" s="64"/>
      <c r="BB716" s="64"/>
      <c r="BC716" s="69"/>
      <c r="BD716" s="60"/>
      <c r="BE716" s="59"/>
      <c r="BF716" s="60"/>
      <c r="BG716" s="60"/>
      <c r="BH716" s="69"/>
      <c r="BI716" s="64"/>
      <c r="BJ716" s="64"/>
      <c r="BK716" s="64"/>
      <c r="BL716" s="69"/>
      <c r="BM716" s="64"/>
      <c r="BN716" s="64"/>
      <c r="BO716" s="64"/>
      <c r="BP716" s="64"/>
      <c r="BQ716" s="64"/>
      <c r="BR716" s="64"/>
      <c r="BS716" s="69"/>
      <c r="BT716" s="64"/>
      <c r="BU716" s="70"/>
      <c r="BV716" s="66"/>
      <c r="BW716" s="64"/>
      <c r="BX716" s="66"/>
      <c r="BY716" s="66"/>
      <c r="BZ716" s="64"/>
      <c r="CA716" s="64"/>
      <c r="CB716" s="60"/>
      <c r="CC716" s="60"/>
      <c r="CD716" s="64"/>
      <c r="CE716" s="64"/>
      <c r="CF716" s="69"/>
      <c r="CG716" s="64"/>
    </row>
    <row r="717" spans="1:85" outlineLevel="1" x14ac:dyDescent="0.35">
      <c r="A717" s="92" t="s">
        <v>1167</v>
      </c>
      <c r="B717" s="54" t="s">
        <v>1208</v>
      </c>
      <c r="C717" s="55" t="s">
        <v>113</v>
      </c>
      <c r="D717" s="77" t="s">
        <v>1209</v>
      </c>
      <c r="E717" s="57" t="s">
        <v>65</v>
      </c>
      <c r="F717" s="86">
        <f t="shared" si="158"/>
        <v>5410.1916200000005</v>
      </c>
      <c r="G717" s="59">
        <f t="shared" si="159"/>
        <v>3103.1648000000005</v>
      </c>
      <c r="H717" s="60">
        <f t="shared" si="160"/>
        <v>2307.02682</v>
      </c>
      <c r="I717" s="61">
        <v>153.40646000000001</v>
      </c>
      <c r="J717" s="60">
        <v>62.65898</v>
      </c>
      <c r="K717" s="69">
        <v>772.30391999999995</v>
      </c>
      <c r="L717" s="64">
        <v>315.44808</v>
      </c>
      <c r="M717" s="63"/>
      <c r="N717" s="64"/>
      <c r="O717" s="69"/>
      <c r="P717" s="64"/>
      <c r="Q717" s="59"/>
      <c r="R717" s="60"/>
      <c r="S717" s="64">
        <v>1256.376</v>
      </c>
      <c r="T717" s="59">
        <v>608.74913000000004</v>
      </c>
      <c r="U717" s="60">
        <v>6.14907</v>
      </c>
      <c r="V717" s="59">
        <v>1568.7052900000001</v>
      </c>
      <c r="W717" s="60">
        <v>15.845510000000001</v>
      </c>
      <c r="X717" s="59"/>
      <c r="Y717" s="60"/>
      <c r="Z717" s="69"/>
      <c r="AA717" s="66"/>
      <c r="AB717" s="63"/>
      <c r="AC717" s="64"/>
      <c r="AD717" s="69"/>
      <c r="AE717" s="64"/>
      <c r="AF717" s="69"/>
      <c r="AG717" s="64"/>
      <c r="AH717" s="59"/>
      <c r="AI717" s="60"/>
      <c r="AJ717" s="64"/>
      <c r="AK717" s="64"/>
      <c r="AL717" s="59"/>
      <c r="AM717" s="60"/>
      <c r="AN717" s="59"/>
      <c r="AO717" s="60"/>
      <c r="AP717" s="59"/>
      <c r="AQ717" s="60"/>
      <c r="AR717" s="69"/>
      <c r="AS717" s="64"/>
      <c r="AT717" s="60"/>
      <c r="AU717" s="64"/>
      <c r="AV717" s="64"/>
      <c r="AW717" s="64"/>
      <c r="AX717" s="64"/>
      <c r="AY717" s="64"/>
      <c r="AZ717" s="64"/>
      <c r="BA717" s="64"/>
      <c r="BB717" s="64"/>
      <c r="BC717" s="69"/>
      <c r="BD717" s="60"/>
      <c r="BE717" s="59"/>
      <c r="BF717" s="60"/>
      <c r="BG717" s="60"/>
      <c r="BH717" s="69"/>
      <c r="BI717" s="64"/>
      <c r="BJ717" s="64"/>
      <c r="BK717" s="64"/>
      <c r="BL717" s="69"/>
      <c r="BM717" s="64"/>
      <c r="BN717" s="64"/>
      <c r="BO717" s="64">
        <v>650.54917999999998</v>
      </c>
      <c r="BP717" s="64"/>
      <c r="BQ717" s="64"/>
      <c r="BR717" s="64"/>
      <c r="BS717" s="69"/>
      <c r="BT717" s="64"/>
      <c r="BU717" s="70"/>
      <c r="BV717" s="66"/>
      <c r="BW717" s="64"/>
      <c r="BX717" s="66"/>
      <c r="BY717" s="66"/>
      <c r="BZ717" s="64"/>
      <c r="CA717" s="64"/>
      <c r="CB717" s="60"/>
      <c r="CC717" s="60"/>
      <c r="CD717" s="64"/>
      <c r="CE717" s="64"/>
      <c r="CF717" s="69"/>
      <c r="CG717" s="64"/>
    </row>
    <row r="718" spans="1:85" outlineLevel="1" x14ac:dyDescent="0.35">
      <c r="A718" s="92" t="s">
        <v>1167</v>
      </c>
      <c r="B718" s="54" t="s">
        <v>1210</v>
      </c>
      <c r="C718" s="55" t="s">
        <v>113</v>
      </c>
      <c r="D718" s="77" t="s">
        <v>1211</v>
      </c>
      <c r="E718" s="57" t="s">
        <v>65</v>
      </c>
      <c r="F718" s="86">
        <f t="shared" si="158"/>
        <v>1509.319</v>
      </c>
      <c r="G718" s="59">
        <f t="shared" si="159"/>
        <v>867.70530999999994</v>
      </c>
      <c r="H718" s="60">
        <f t="shared" si="160"/>
        <v>641.61368999999991</v>
      </c>
      <c r="I718" s="61">
        <v>46.469499999999996</v>
      </c>
      <c r="J718" s="60">
        <v>18.980499999999999</v>
      </c>
      <c r="K718" s="69">
        <v>96.537989999999994</v>
      </c>
      <c r="L718" s="64">
        <v>39.431010000000001</v>
      </c>
      <c r="M718" s="63"/>
      <c r="N718" s="64"/>
      <c r="O718" s="69"/>
      <c r="P718" s="64"/>
      <c r="Q718" s="59"/>
      <c r="R718" s="60"/>
      <c r="S718" s="64">
        <v>157.047</v>
      </c>
      <c r="T718" s="59"/>
      <c r="U718" s="60"/>
      <c r="V718" s="59">
        <v>724.69781999999998</v>
      </c>
      <c r="W718" s="60">
        <v>7.3201799999999997</v>
      </c>
      <c r="X718" s="59"/>
      <c r="Y718" s="60"/>
      <c r="Z718" s="69"/>
      <c r="AA718" s="66"/>
      <c r="AB718" s="63"/>
      <c r="AC718" s="64"/>
      <c r="AD718" s="69"/>
      <c r="AE718" s="64"/>
      <c r="AF718" s="69"/>
      <c r="AG718" s="64"/>
      <c r="AH718" s="59"/>
      <c r="AI718" s="60"/>
      <c r="AJ718" s="64"/>
      <c r="AK718" s="64"/>
      <c r="AL718" s="59"/>
      <c r="AM718" s="60"/>
      <c r="AN718" s="59"/>
      <c r="AO718" s="60"/>
      <c r="AP718" s="59"/>
      <c r="AQ718" s="60"/>
      <c r="AR718" s="69"/>
      <c r="AS718" s="64"/>
      <c r="AT718" s="60"/>
      <c r="AU718" s="64"/>
      <c r="AV718" s="64"/>
      <c r="AW718" s="64"/>
      <c r="AX718" s="64"/>
      <c r="AY718" s="64"/>
      <c r="AZ718" s="64"/>
      <c r="BA718" s="64"/>
      <c r="BB718" s="64"/>
      <c r="BC718" s="69"/>
      <c r="BD718" s="60"/>
      <c r="BE718" s="59"/>
      <c r="BF718" s="60"/>
      <c r="BG718" s="60"/>
      <c r="BH718" s="69"/>
      <c r="BI718" s="64"/>
      <c r="BJ718" s="64"/>
      <c r="BK718" s="64"/>
      <c r="BL718" s="69"/>
      <c r="BM718" s="64"/>
      <c r="BN718" s="64"/>
      <c r="BO718" s="64">
        <v>418.83499999999998</v>
      </c>
      <c r="BP718" s="64"/>
      <c r="BQ718" s="64"/>
      <c r="BR718" s="64"/>
      <c r="BS718" s="69"/>
      <c r="BT718" s="64"/>
      <c r="BU718" s="70"/>
      <c r="BV718" s="66"/>
      <c r="BW718" s="64"/>
      <c r="BX718" s="66"/>
      <c r="BY718" s="66"/>
      <c r="BZ718" s="64"/>
      <c r="CA718" s="64"/>
      <c r="CB718" s="60"/>
      <c r="CC718" s="60"/>
      <c r="CD718" s="64"/>
      <c r="CE718" s="64"/>
      <c r="CF718" s="69"/>
      <c r="CG718" s="64"/>
    </row>
    <row r="719" spans="1:85" outlineLevel="1" x14ac:dyDescent="0.35">
      <c r="A719" s="92" t="s">
        <v>1167</v>
      </c>
      <c r="B719" s="54" t="s">
        <v>1212</v>
      </c>
      <c r="C719" s="55" t="s">
        <v>113</v>
      </c>
      <c r="D719" s="77" t="s">
        <v>1213</v>
      </c>
      <c r="E719" s="57" t="s">
        <v>65</v>
      </c>
      <c r="F719" s="86">
        <f t="shared" si="158"/>
        <v>293.01599999999996</v>
      </c>
      <c r="G719" s="59">
        <f t="shared" si="159"/>
        <v>96.537989999999994</v>
      </c>
      <c r="H719" s="60">
        <f t="shared" si="160"/>
        <v>196.47800999999998</v>
      </c>
      <c r="I719" s="61"/>
      <c r="J719" s="60"/>
      <c r="K719" s="69">
        <v>96.537989999999994</v>
      </c>
      <c r="L719" s="64">
        <v>39.431010000000001</v>
      </c>
      <c r="M719" s="63"/>
      <c r="N719" s="64"/>
      <c r="O719" s="69"/>
      <c r="P719" s="64"/>
      <c r="Q719" s="59"/>
      <c r="R719" s="60"/>
      <c r="S719" s="64">
        <v>157.047</v>
      </c>
      <c r="T719" s="59"/>
      <c r="U719" s="60"/>
      <c r="V719" s="59"/>
      <c r="W719" s="60"/>
      <c r="X719" s="59"/>
      <c r="Y719" s="60"/>
      <c r="Z719" s="69"/>
      <c r="AA719" s="66"/>
      <c r="AB719" s="63"/>
      <c r="AC719" s="64"/>
      <c r="AD719" s="69"/>
      <c r="AE719" s="64"/>
      <c r="AF719" s="69"/>
      <c r="AG719" s="64"/>
      <c r="AH719" s="59"/>
      <c r="AI719" s="60"/>
      <c r="AJ719" s="64"/>
      <c r="AK719" s="64"/>
      <c r="AL719" s="59"/>
      <c r="AM719" s="60"/>
      <c r="AN719" s="59"/>
      <c r="AO719" s="60"/>
      <c r="AP719" s="59"/>
      <c r="AQ719" s="60"/>
      <c r="AR719" s="69"/>
      <c r="AS719" s="64"/>
      <c r="AT719" s="60"/>
      <c r="AU719" s="64"/>
      <c r="AV719" s="64"/>
      <c r="AW719" s="64"/>
      <c r="AX719" s="64"/>
      <c r="AY719" s="64"/>
      <c r="AZ719" s="64"/>
      <c r="BA719" s="64"/>
      <c r="BB719" s="64"/>
      <c r="BC719" s="69"/>
      <c r="BD719" s="60"/>
      <c r="BE719" s="59"/>
      <c r="BF719" s="60"/>
      <c r="BG719" s="60"/>
      <c r="BH719" s="69"/>
      <c r="BI719" s="64"/>
      <c r="BJ719" s="64"/>
      <c r="BK719" s="64"/>
      <c r="BL719" s="69"/>
      <c r="BM719" s="64"/>
      <c r="BN719" s="64"/>
      <c r="BO719" s="64"/>
      <c r="BP719" s="64"/>
      <c r="BQ719" s="64"/>
      <c r="BR719" s="64"/>
      <c r="BS719" s="69"/>
      <c r="BT719" s="64"/>
      <c r="BU719" s="70"/>
      <c r="BV719" s="66"/>
      <c r="BW719" s="64"/>
      <c r="BX719" s="66"/>
      <c r="BY719" s="66"/>
      <c r="BZ719" s="64"/>
      <c r="CA719" s="64"/>
      <c r="CB719" s="60"/>
      <c r="CC719" s="60"/>
      <c r="CD719" s="64"/>
      <c r="CE719" s="64"/>
      <c r="CF719" s="69"/>
      <c r="CG719" s="64"/>
    </row>
    <row r="720" spans="1:85" outlineLevel="1" x14ac:dyDescent="0.35">
      <c r="A720" s="92" t="s">
        <v>1167</v>
      </c>
      <c r="B720" s="54" t="s">
        <v>1215</v>
      </c>
      <c r="C720" s="55" t="s">
        <v>113</v>
      </c>
      <c r="D720" s="77" t="s">
        <v>1216</v>
      </c>
      <c r="E720" s="57" t="s">
        <v>65</v>
      </c>
      <c r="F720" s="86">
        <f t="shared" si="158"/>
        <v>509.524</v>
      </c>
      <c r="G720" s="59">
        <f t="shared" si="159"/>
        <v>144.80698000000001</v>
      </c>
      <c r="H720" s="60">
        <f t="shared" si="160"/>
        <v>364.71701999999999</v>
      </c>
      <c r="I720" s="61"/>
      <c r="J720" s="60"/>
      <c r="K720" s="69">
        <v>144.80698000000001</v>
      </c>
      <c r="L720" s="64">
        <v>59.146520000000002</v>
      </c>
      <c r="M720" s="63"/>
      <c r="N720" s="64"/>
      <c r="O720" s="69"/>
      <c r="P720" s="64"/>
      <c r="Q720" s="59"/>
      <c r="R720" s="60"/>
      <c r="S720" s="64">
        <v>235.57050000000001</v>
      </c>
      <c r="T720" s="59"/>
      <c r="U720" s="60"/>
      <c r="V720" s="59"/>
      <c r="W720" s="60"/>
      <c r="X720" s="59"/>
      <c r="Y720" s="60"/>
      <c r="Z720" s="69"/>
      <c r="AA720" s="66"/>
      <c r="AB720" s="63"/>
      <c r="AC720" s="64"/>
      <c r="AD720" s="69"/>
      <c r="AE720" s="64"/>
      <c r="AF720" s="69"/>
      <c r="AG720" s="64"/>
      <c r="AH720" s="59"/>
      <c r="AI720" s="60"/>
      <c r="AJ720" s="64"/>
      <c r="AK720" s="64"/>
      <c r="AL720" s="59"/>
      <c r="AM720" s="60"/>
      <c r="AN720" s="59"/>
      <c r="AO720" s="60"/>
      <c r="AP720" s="59"/>
      <c r="AQ720" s="60"/>
      <c r="AR720" s="69"/>
      <c r="AS720" s="64"/>
      <c r="AT720" s="60"/>
      <c r="AU720" s="64"/>
      <c r="AV720" s="64"/>
      <c r="AW720" s="64"/>
      <c r="AX720" s="64"/>
      <c r="AY720" s="64"/>
      <c r="AZ720" s="64"/>
      <c r="BA720" s="64"/>
      <c r="BB720" s="64"/>
      <c r="BC720" s="69"/>
      <c r="BD720" s="60"/>
      <c r="BE720" s="59"/>
      <c r="BF720" s="60"/>
      <c r="BG720" s="60"/>
      <c r="BH720" s="69"/>
      <c r="BI720" s="64"/>
      <c r="BJ720" s="64"/>
      <c r="BK720" s="64"/>
      <c r="BL720" s="69"/>
      <c r="BM720" s="64"/>
      <c r="BN720" s="64"/>
      <c r="BO720" s="64">
        <v>70</v>
      </c>
      <c r="BP720" s="64"/>
      <c r="BQ720" s="64"/>
      <c r="BR720" s="64"/>
      <c r="BS720" s="69"/>
      <c r="BT720" s="64"/>
      <c r="BU720" s="70"/>
      <c r="BV720" s="66"/>
      <c r="BW720" s="64"/>
      <c r="BX720" s="66"/>
      <c r="BY720" s="66"/>
      <c r="BZ720" s="64"/>
      <c r="CA720" s="64"/>
      <c r="CB720" s="60"/>
      <c r="CC720" s="60"/>
      <c r="CD720" s="64"/>
      <c r="CE720" s="64"/>
      <c r="CF720" s="69"/>
      <c r="CG720" s="64"/>
    </row>
    <row r="721" spans="1:85" s="78" customFormat="1" ht="22.5" x14ac:dyDescent="0.3">
      <c r="A721" s="105" t="s">
        <v>1217</v>
      </c>
      <c r="B721" s="159"/>
      <c r="C721" s="97" t="s">
        <v>133</v>
      </c>
      <c r="D721" s="98"/>
      <c r="E721" s="98"/>
      <c r="F721" s="99">
        <f t="shared" ref="F721:AK721" si="161">SUBTOTAL(9,F696:F720)</f>
        <v>136037.60838999998</v>
      </c>
      <c r="G721" s="99">
        <f t="shared" si="161"/>
        <v>28988.252400000005</v>
      </c>
      <c r="H721" s="99">
        <f t="shared" si="161"/>
        <v>107049.35599000001</v>
      </c>
      <c r="I721" s="99">
        <f t="shared" si="161"/>
        <v>1801.4605600000002</v>
      </c>
      <c r="J721" s="99">
        <f t="shared" si="161"/>
        <v>735.80783000000008</v>
      </c>
      <c r="K721" s="99">
        <f t="shared" si="161"/>
        <v>5898.1181499999993</v>
      </c>
      <c r="L721" s="99">
        <f t="shared" si="161"/>
        <v>2409.0905099999995</v>
      </c>
      <c r="M721" s="99">
        <f t="shared" si="161"/>
        <v>109.73317999999999</v>
      </c>
      <c r="N721" s="99">
        <f t="shared" si="161"/>
        <v>44.820599999999999</v>
      </c>
      <c r="O721" s="99">
        <f t="shared" si="161"/>
        <v>0</v>
      </c>
      <c r="P721" s="99">
        <f t="shared" si="161"/>
        <v>0</v>
      </c>
      <c r="Q721" s="99">
        <f t="shared" si="161"/>
        <v>0</v>
      </c>
      <c r="R721" s="99">
        <f t="shared" si="161"/>
        <v>0</v>
      </c>
      <c r="S721" s="99">
        <f t="shared" si="161"/>
        <v>11330.4856</v>
      </c>
      <c r="T721" s="99">
        <f t="shared" si="161"/>
        <v>5105.1435000000001</v>
      </c>
      <c r="U721" s="99">
        <f t="shared" si="161"/>
        <v>51.567889999999998</v>
      </c>
      <c r="V721" s="99">
        <f t="shared" si="161"/>
        <v>5862.3136100000002</v>
      </c>
      <c r="W721" s="99">
        <f t="shared" si="161"/>
        <v>59.215290000000003</v>
      </c>
      <c r="X721" s="99">
        <f t="shared" si="161"/>
        <v>1576.9377899999999</v>
      </c>
      <c r="Y721" s="99">
        <f t="shared" si="161"/>
        <v>82.99672000000001</v>
      </c>
      <c r="Z721" s="99">
        <f t="shared" si="161"/>
        <v>0</v>
      </c>
      <c r="AA721" s="99">
        <f t="shared" si="161"/>
        <v>0</v>
      </c>
      <c r="AB721" s="99">
        <f t="shared" si="161"/>
        <v>0</v>
      </c>
      <c r="AC721" s="99">
        <f t="shared" si="161"/>
        <v>0</v>
      </c>
      <c r="AD721" s="99">
        <f t="shared" si="161"/>
        <v>0</v>
      </c>
      <c r="AE721" s="99">
        <f t="shared" si="161"/>
        <v>0</v>
      </c>
      <c r="AF721" s="99">
        <f t="shared" si="161"/>
        <v>0</v>
      </c>
      <c r="AG721" s="99">
        <f t="shared" si="161"/>
        <v>0</v>
      </c>
      <c r="AH721" s="99">
        <f t="shared" si="161"/>
        <v>1943.4867300000001</v>
      </c>
      <c r="AI721" s="99">
        <f t="shared" si="161"/>
        <v>793.81852000000003</v>
      </c>
      <c r="AJ721" s="99">
        <f t="shared" si="161"/>
        <v>4779.1451200000001</v>
      </c>
      <c r="AK721" s="99">
        <f t="shared" si="161"/>
        <v>0</v>
      </c>
      <c r="AL721" s="99">
        <f t="shared" si="156"/>
        <v>0</v>
      </c>
      <c r="AM721" s="99">
        <f t="shared" si="156"/>
        <v>0</v>
      </c>
      <c r="AN721" s="99">
        <f t="shared" si="156"/>
        <v>0</v>
      </c>
      <c r="AO721" s="99">
        <f t="shared" si="156"/>
        <v>0</v>
      </c>
      <c r="AP721" s="99">
        <f t="shared" si="156"/>
        <v>0</v>
      </c>
      <c r="AQ721" s="99">
        <f t="shared" si="156"/>
        <v>0</v>
      </c>
      <c r="AR721" s="99">
        <f t="shared" si="156"/>
        <v>5097.6804499999998</v>
      </c>
      <c r="AS721" s="99">
        <f t="shared" si="156"/>
        <v>1204.44955</v>
      </c>
      <c r="AT721" s="99">
        <f t="shared" si="156"/>
        <v>0</v>
      </c>
      <c r="AU721" s="99">
        <f t="shared" si="156"/>
        <v>0</v>
      </c>
      <c r="AV721" s="99">
        <f t="shared" si="156"/>
        <v>0</v>
      </c>
      <c r="AW721" s="99">
        <f t="shared" si="156"/>
        <v>0</v>
      </c>
      <c r="AX721" s="99">
        <f t="shared" si="156"/>
        <v>0</v>
      </c>
      <c r="AY721" s="99">
        <f t="shared" si="156"/>
        <v>0</v>
      </c>
      <c r="AZ721" s="99">
        <f t="shared" si="156"/>
        <v>0</v>
      </c>
      <c r="BA721" s="99">
        <f t="shared" si="156"/>
        <v>0</v>
      </c>
      <c r="BB721" s="99">
        <f t="shared" si="156"/>
        <v>0</v>
      </c>
      <c r="BC721" s="99">
        <f t="shared" si="156"/>
        <v>0</v>
      </c>
      <c r="BD721" s="99">
        <f t="shared" si="156"/>
        <v>0</v>
      </c>
      <c r="BE721" s="99">
        <f t="shared" si="156"/>
        <v>0</v>
      </c>
      <c r="BF721" s="99">
        <f t="shared" si="156"/>
        <v>0</v>
      </c>
      <c r="BG721" s="99">
        <f t="shared" si="156"/>
        <v>0</v>
      </c>
      <c r="BH721" s="99">
        <f t="shared" si="156"/>
        <v>0</v>
      </c>
      <c r="BI721" s="99">
        <f t="shared" si="156"/>
        <v>0</v>
      </c>
      <c r="BJ721" s="99">
        <f t="shared" si="156"/>
        <v>29.515280000000001</v>
      </c>
      <c r="BK721" s="99">
        <f t="shared" si="156"/>
        <v>0</v>
      </c>
      <c r="BL721" s="99">
        <f>SUBTOTAL(9,BL696:BL720)</f>
        <v>0</v>
      </c>
      <c r="BM721" s="99">
        <f>SUBTOTAL(9,BM696:BM720)</f>
        <v>0</v>
      </c>
      <c r="BN721" s="99">
        <f t="shared" si="156"/>
        <v>74627.56</v>
      </c>
      <c r="BO721" s="99">
        <f t="shared" si="156"/>
        <v>2266.2041800000002</v>
      </c>
      <c r="BP721" s="99">
        <f t="shared" si="156"/>
        <v>0</v>
      </c>
      <c r="BQ721" s="99">
        <f t="shared" si="156"/>
        <v>5401.6260000000002</v>
      </c>
      <c r="BR721" s="99">
        <f t="shared" si="157"/>
        <v>0</v>
      </c>
      <c r="BS721" s="99">
        <f t="shared" si="157"/>
        <v>1593.37843</v>
      </c>
      <c r="BT721" s="99">
        <f t="shared" si="157"/>
        <v>650.84056999999996</v>
      </c>
      <c r="BU721" s="99">
        <f t="shared" si="157"/>
        <v>0</v>
      </c>
      <c r="BV721" s="99">
        <f t="shared" si="157"/>
        <v>0</v>
      </c>
      <c r="BW721" s="99">
        <f t="shared" si="157"/>
        <v>0</v>
      </c>
      <c r="BX721" s="99">
        <f t="shared" si="157"/>
        <v>0</v>
      </c>
      <c r="BY721" s="99">
        <f t="shared" si="157"/>
        <v>0</v>
      </c>
      <c r="BZ721" s="99">
        <f t="shared" si="157"/>
        <v>0</v>
      </c>
      <c r="CA721" s="99">
        <f t="shared" si="157"/>
        <v>0</v>
      </c>
      <c r="CB721" s="99">
        <f t="shared" si="157"/>
        <v>0</v>
      </c>
      <c r="CC721" s="99">
        <f t="shared" si="157"/>
        <v>0</v>
      </c>
      <c r="CD721" s="99">
        <f t="shared" si="157"/>
        <v>2582.2123300000003</v>
      </c>
      <c r="CE721" s="99">
        <f t="shared" si="157"/>
        <v>0</v>
      </c>
      <c r="CF721" s="99">
        <f t="shared" si="157"/>
        <v>0</v>
      </c>
      <c r="CG721" s="99">
        <f t="shared" si="157"/>
        <v>0</v>
      </c>
    </row>
    <row r="722" spans="1:85" ht="93" outlineLevel="1" x14ac:dyDescent="0.35">
      <c r="A722" s="92" t="s">
        <v>1218</v>
      </c>
      <c r="B722" s="88" t="s">
        <v>1223</v>
      </c>
      <c r="C722" s="55" t="s">
        <v>64</v>
      </c>
      <c r="D722" s="77">
        <v>245901228410</v>
      </c>
      <c r="E722" s="57" t="s">
        <v>65</v>
      </c>
      <c r="F722" s="86">
        <f t="shared" ref="F722:F739" si="162">G722+H722</f>
        <v>126.60290000000001</v>
      </c>
      <c r="G722" s="59">
        <f t="shared" si="159"/>
        <v>89.888059999999996</v>
      </c>
      <c r="H722" s="60">
        <f t="shared" si="160"/>
        <v>36.714840000000002</v>
      </c>
      <c r="I722" s="61">
        <v>89.888059999999996</v>
      </c>
      <c r="J722" s="60">
        <v>36.714840000000002</v>
      </c>
      <c r="K722" s="69"/>
      <c r="L722" s="64"/>
      <c r="M722" s="63"/>
      <c r="N722" s="64"/>
      <c r="O722" s="69"/>
      <c r="P722" s="64"/>
      <c r="Q722" s="59"/>
      <c r="R722" s="60"/>
      <c r="S722" s="64"/>
      <c r="T722" s="59"/>
      <c r="U722" s="60"/>
      <c r="V722" s="59"/>
      <c r="W722" s="60"/>
      <c r="X722" s="59"/>
      <c r="Y722" s="60"/>
      <c r="Z722" s="69"/>
      <c r="AA722" s="66"/>
      <c r="AB722" s="63"/>
      <c r="AC722" s="64"/>
      <c r="AD722" s="69"/>
      <c r="AE722" s="64"/>
      <c r="AF722" s="69"/>
      <c r="AG722" s="64"/>
      <c r="AH722" s="59"/>
      <c r="AI722" s="60"/>
      <c r="AJ722" s="64"/>
      <c r="AK722" s="64"/>
      <c r="AL722" s="59"/>
      <c r="AM722" s="60"/>
      <c r="AN722" s="59"/>
      <c r="AO722" s="60"/>
      <c r="AP722" s="59"/>
      <c r="AQ722" s="60"/>
      <c r="AR722" s="69"/>
      <c r="AS722" s="64"/>
      <c r="AT722" s="60"/>
      <c r="AU722" s="64"/>
      <c r="AV722" s="64"/>
      <c r="AW722" s="64"/>
      <c r="AX722" s="64"/>
      <c r="AY722" s="64"/>
      <c r="AZ722" s="64"/>
      <c r="BA722" s="64"/>
      <c r="BB722" s="64"/>
      <c r="BC722" s="69"/>
      <c r="BD722" s="60"/>
      <c r="BE722" s="59"/>
      <c r="BF722" s="60"/>
      <c r="BG722" s="60"/>
      <c r="BH722" s="69"/>
      <c r="BI722" s="64"/>
      <c r="BJ722" s="64"/>
      <c r="BK722" s="64"/>
      <c r="BL722" s="69"/>
      <c r="BM722" s="64"/>
      <c r="BN722" s="64"/>
      <c r="BO722" s="64"/>
      <c r="BP722" s="64"/>
      <c r="BQ722" s="64"/>
      <c r="BR722" s="64"/>
      <c r="BS722" s="69"/>
      <c r="BT722" s="64"/>
      <c r="BU722" s="70"/>
      <c r="BV722" s="66"/>
      <c r="BW722" s="64"/>
      <c r="BX722" s="66"/>
      <c r="BY722" s="66"/>
      <c r="BZ722" s="64"/>
      <c r="CA722" s="64"/>
      <c r="CB722" s="60"/>
      <c r="CC722" s="60"/>
      <c r="CD722" s="64"/>
      <c r="CE722" s="64"/>
      <c r="CF722" s="69"/>
      <c r="CG722" s="64"/>
    </row>
    <row r="723" spans="1:85" ht="69.75" outlineLevel="1" x14ac:dyDescent="0.35">
      <c r="A723" s="92" t="s">
        <v>1218</v>
      </c>
      <c r="B723" s="88" t="s">
        <v>1219</v>
      </c>
      <c r="C723" s="55" t="s">
        <v>64</v>
      </c>
      <c r="D723" s="77" t="s">
        <v>1220</v>
      </c>
      <c r="E723" s="57" t="s">
        <v>65</v>
      </c>
      <c r="F723" s="86">
        <f t="shared" si="162"/>
        <v>35002.051950000001</v>
      </c>
      <c r="G723" s="59">
        <f t="shared" si="159"/>
        <v>783.24489000000005</v>
      </c>
      <c r="H723" s="60">
        <f t="shared" si="160"/>
        <v>34218.807059999999</v>
      </c>
      <c r="I723" s="61"/>
      <c r="J723" s="60"/>
      <c r="K723" s="69">
        <v>783.24489000000005</v>
      </c>
      <c r="L723" s="64">
        <v>319.91692999999998</v>
      </c>
      <c r="M723" s="63"/>
      <c r="N723" s="64"/>
      <c r="O723" s="69"/>
      <c r="P723" s="64"/>
      <c r="Q723" s="59"/>
      <c r="R723" s="60"/>
      <c r="S723" s="64">
        <v>3348.8</v>
      </c>
      <c r="T723" s="59"/>
      <c r="U723" s="60"/>
      <c r="V723" s="59"/>
      <c r="W723" s="60"/>
      <c r="X723" s="59"/>
      <c r="Y723" s="60"/>
      <c r="Z723" s="69"/>
      <c r="AA723" s="66"/>
      <c r="AB723" s="63"/>
      <c r="AC723" s="64"/>
      <c r="AD723" s="69"/>
      <c r="AE723" s="64"/>
      <c r="AF723" s="69"/>
      <c r="AG723" s="64"/>
      <c r="AH723" s="59"/>
      <c r="AI723" s="60"/>
      <c r="AJ723" s="64"/>
      <c r="AK723" s="64"/>
      <c r="AL723" s="59"/>
      <c r="AM723" s="60"/>
      <c r="AN723" s="59"/>
      <c r="AO723" s="60"/>
      <c r="AP723" s="59"/>
      <c r="AQ723" s="60"/>
      <c r="AR723" s="69"/>
      <c r="AS723" s="64"/>
      <c r="AT723" s="60"/>
      <c r="AU723" s="64"/>
      <c r="AV723" s="64"/>
      <c r="AW723" s="64"/>
      <c r="AX723" s="64"/>
      <c r="AY723" s="64"/>
      <c r="AZ723" s="64"/>
      <c r="BA723" s="64"/>
      <c r="BB723" s="64"/>
      <c r="BC723" s="69"/>
      <c r="BD723" s="60"/>
      <c r="BE723" s="59"/>
      <c r="BF723" s="60"/>
      <c r="BG723" s="60"/>
      <c r="BH723" s="69"/>
      <c r="BI723" s="64"/>
      <c r="BJ723" s="64"/>
      <c r="BK723" s="64"/>
      <c r="BL723" s="69"/>
      <c r="BM723" s="64"/>
      <c r="BN723" s="64"/>
      <c r="BO723" s="64"/>
      <c r="BP723" s="64"/>
      <c r="BQ723" s="60">
        <v>30550.09013</v>
      </c>
      <c r="BR723" s="64"/>
      <c r="BS723" s="69"/>
      <c r="BT723" s="64"/>
      <c r="BU723" s="70"/>
      <c r="BV723" s="66"/>
      <c r="BW723" s="64"/>
      <c r="BX723" s="66"/>
      <c r="BY723" s="66"/>
      <c r="BZ723" s="64"/>
      <c r="CA723" s="64"/>
      <c r="CB723" s="60"/>
      <c r="CC723" s="60"/>
      <c r="CD723" s="64"/>
      <c r="CE723" s="64"/>
      <c r="CF723" s="69"/>
      <c r="CG723" s="64"/>
    </row>
    <row r="724" spans="1:85" ht="69.75" outlineLevel="1" x14ac:dyDescent="0.35">
      <c r="A724" s="92" t="s">
        <v>1218</v>
      </c>
      <c r="B724" s="88" t="s">
        <v>1221</v>
      </c>
      <c r="C724" s="55" t="s">
        <v>64</v>
      </c>
      <c r="D724" s="77" t="s">
        <v>1222</v>
      </c>
      <c r="E724" s="57" t="s">
        <v>65</v>
      </c>
      <c r="F724" s="86">
        <f t="shared" si="162"/>
        <v>730.58655999999996</v>
      </c>
      <c r="G724" s="59">
        <f t="shared" si="159"/>
        <v>240.70139</v>
      </c>
      <c r="H724" s="60">
        <f t="shared" si="160"/>
        <v>489.88517000000002</v>
      </c>
      <c r="I724" s="61"/>
      <c r="J724" s="60"/>
      <c r="K724" s="69">
        <v>240.70139</v>
      </c>
      <c r="L724" s="64">
        <v>98.31465</v>
      </c>
      <c r="M724" s="63"/>
      <c r="N724" s="64"/>
      <c r="O724" s="69"/>
      <c r="P724" s="64"/>
      <c r="Q724" s="59"/>
      <c r="R724" s="60"/>
      <c r="S724" s="64">
        <v>391.57051999999999</v>
      </c>
      <c r="T724" s="59"/>
      <c r="U724" s="60"/>
      <c r="V724" s="59"/>
      <c r="W724" s="60"/>
      <c r="X724" s="59"/>
      <c r="Y724" s="60"/>
      <c r="Z724" s="69"/>
      <c r="AA724" s="66"/>
      <c r="AB724" s="63"/>
      <c r="AC724" s="64"/>
      <c r="AD724" s="69"/>
      <c r="AE724" s="64"/>
      <c r="AF724" s="69"/>
      <c r="AG724" s="64"/>
      <c r="AH724" s="59"/>
      <c r="AI724" s="60"/>
      <c r="AJ724" s="64"/>
      <c r="AK724" s="64"/>
      <c r="AL724" s="59"/>
      <c r="AM724" s="60"/>
      <c r="AN724" s="59"/>
      <c r="AO724" s="60"/>
      <c r="AP724" s="59"/>
      <c r="AQ724" s="60"/>
      <c r="AR724" s="69"/>
      <c r="AS724" s="64"/>
      <c r="AT724" s="60"/>
      <c r="AU724" s="64"/>
      <c r="AV724" s="64"/>
      <c r="AW724" s="64"/>
      <c r="AX724" s="64"/>
      <c r="AY724" s="64"/>
      <c r="AZ724" s="64"/>
      <c r="BA724" s="64"/>
      <c r="BB724" s="64"/>
      <c r="BC724" s="69"/>
      <c r="BD724" s="60"/>
      <c r="BE724" s="59"/>
      <c r="BF724" s="60"/>
      <c r="BG724" s="60"/>
      <c r="BH724" s="69"/>
      <c r="BI724" s="64"/>
      <c r="BJ724" s="64"/>
      <c r="BK724" s="64"/>
      <c r="BL724" s="69"/>
      <c r="BM724" s="64"/>
      <c r="BN724" s="64"/>
      <c r="BO724" s="64"/>
      <c r="BP724" s="64"/>
      <c r="BQ724" s="64"/>
      <c r="BR724" s="64"/>
      <c r="BS724" s="69"/>
      <c r="BT724" s="64"/>
      <c r="BU724" s="70"/>
      <c r="BV724" s="66"/>
      <c r="BW724" s="64"/>
      <c r="BX724" s="66"/>
      <c r="BY724" s="66"/>
      <c r="BZ724" s="64"/>
      <c r="CA724" s="64"/>
      <c r="CB724" s="60"/>
      <c r="CC724" s="60"/>
      <c r="CD724" s="64"/>
      <c r="CE724" s="64"/>
      <c r="CF724" s="69"/>
      <c r="CG724" s="64"/>
    </row>
    <row r="725" spans="1:85" ht="46.5" outlineLevel="1" x14ac:dyDescent="0.35">
      <c r="A725" s="92" t="s">
        <v>1218</v>
      </c>
      <c r="B725" s="100" t="s">
        <v>1308</v>
      </c>
      <c r="C725" s="55" t="s">
        <v>71</v>
      </c>
      <c r="D725" s="77">
        <v>245905467458</v>
      </c>
      <c r="E725" s="57" t="s">
        <v>65</v>
      </c>
      <c r="F725" s="86">
        <f t="shared" si="162"/>
        <v>707.26512000000002</v>
      </c>
      <c r="G725" s="59">
        <f t="shared" si="159"/>
        <v>0</v>
      </c>
      <c r="H725" s="60">
        <f t="shared" si="160"/>
        <v>707.26512000000002</v>
      </c>
      <c r="I725" s="61"/>
      <c r="J725" s="60"/>
      <c r="K725" s="69"/>
      <c r="L725" s="64"/>
      <c r="M725" s="63"/>
      <c r="N725" s="64"/>
      <c r="O725" s="69"/>
      <c r="P725" s="64"/>
      <c r="Q725" s="59"/>
      <c r="R725" s="60"/>
      <c r="S725" s="64"/>
      <c r="T725" s="59"/>
      <c r="U725" s="60"/>
      <c r="V725" s="59"/>
      <c r="W725" s="60"/>
      <c r="X725" s="59"/>
      <c r="Y725" s="60"/>
      <c r="Z725" s="69"/>
      <c r="AA725" s="66"/>
      <c r="AB725" s="63"/>
      <c r="AC725" s="64"/>
      <c r="AD725" s="69"/>
      <c r="AE725" s="64"/>
      <c r="AF725" s="69"/>
      <c r="AG725" s="64"/>
      <c r="AH725" s="59"/>
      <c r="AI725" s="60"/>
      <c r="AJ725" s="64"/>
      <c r="AK725" s="64"/>
      <c r="AL725" s="59"/>
      <c r="AM725" s="60"/>
      <c r="AN725" s="59"/>
      <c r="AO725" s="60"/>
      <c r="AP725" s="59"/>
      <c r="AQ725" s="60"/>
      <c r="AR725" s="69"/>
      <c r="AS725" s="64"/>
      <c r="AT725" s="60"/>
      <c r="AU725" s="64"/>
      <c r="AV725" s="64"/>
      <c r="AW725" s="64"/>
      <c r="AX725" s="64"/>
      <c r="AY725" s="64"/>
      <c r="AZ725" s="64"/>
      <c r="BA725" s="64"/>
      <c r="BB725" s="64"/>
      <c r="BC725" s="69"/>
      <c r="BD725" s="60"/>
      <c r="BE725" s="59"/>
      <c r="BF725" s="60"/>
      <c r="BG725" s="60"/>
      <c r="BH725" s="69"/>
      <c r="BI725" s="64"/>
      <c r="BJ725" s="64"/>
      <c r="BK725" s="64"/>
      <c r="BL725" s="69"/>
      <c r="BM725" s="64"/>
      <c r="BN725" s="64"/>
      <c r="BO725" s="64"/>
      <c r="BP725" s="64"/>
      <c r="BQ725" s="60">
        <v>707.26512000000002</v>
      </c>
      <c r="BR725" s="64"/>
      <c r="BS725" s="69"/>
      <c r="BT725" s="64"/>
      <c r="BU725" s="70"/>
      <c r="BV725" s="66"/>
      <c r="BW725" s="64"/>
      <c r="BX725" s="66"/>
      <c r="BY725" s="66"/>
      <c r="BZ725" s="64"/>
      <c r="CA725" s="64"/>
      <c r="CB725" s="60"/>
      <c r="CC725" s="60"/>
      <c r="CD725" s="64"/>
      <c r="CE725" s="64"/>
      <c r="CF725" s="69"/>
      <c r="CG725" s="64"/>
    </row>
    <row r="726" spans="1:85" ht="46.5" outlineLevel="1" x14ac:dyDescent="0.35">
      <c r="A726" s="92" t="s">
        <v>1218</v>
      </c>
      <c r="B726" s="88" t="s">
        <v>1224</v>
      </c>
      <c r="C726" s="55" t="s">
        <v>71</v>
      </c>
      <c r="D726" s="77">
        <v>245901101163</v>
      </c>
      <c r="E726" s="57" t="s">
        <v>65</v>
      </c>
      <c r="F726" s="86">
        <f t="shared" si="162"/>
        <v>1088.25496</v>
      </c>
      <c r="G726" s="59">
        <f t="shared" si="159"/>
        <v>150.51279</v>
      </c>
      <c r="H726" s="60">
        <f t="shared" si="160"/>
        <v>937.74216999999999</v>
      </c>
      <c r="I726" s="61"/>
      <c r="J726" s="60"/>
      <c r="K726" s="69"/>
      <c r="L726" s="64"/>
      <c r="M726" s="63"/>
      <c r="N726" s="64"/>
      <c r="O726" s="69"/>
      <c r="P726" s="64"/>
      <c r="Q726" s="59"/>
      <c r="R726" s="60"/>
      <c r="S726" s="64"/>
      <c r="T726" s="59"/>
      <c r="U726" s="60"/>
      <c r="V726" s="59"/>
      <c r="W726" s="60"/>
      <c r="X726" s="59"/>
      <c r="Y726" s="60"/>
      <c r="Z726" s="69"/>
      <c r="AA726" s="66"/>
      <c r="AB726" s="63"/>
      <c r="AC726" s="64"/>
      <c r="AD726" s="69"/>
      <c r="AE726" s="64"/>
      <c r="AF726" s="69"/>
      <c r="AG726" s="64"/>
      <c r="AH726" s="69">
        <v>150.51279</v>
      </c>
      <c r="AI726" s="73">
        <v>61.477050000000006</v>
      </c>
      <c r="AJ726" s="64">
        <v>601.16269999999997</v>
      </c>
      <c r="AK726" s="64"/>
      <c r="AL726" s="59"/>
      <c r="AM726" s="60"/>
      <c r="AN726" s="59"/>
      <c r="AO726" s="60"/>
      <c r="AP726" s="59"/>
      <c r="AQ726" s="60"/>
      <c r="AR726" s="69"/>
      <c r="AS726" s="64"/>
      <c r="AT726" s="60"/>
      <c r="AU726" s="64"/>
      <c r="AV726" s="64"/>
      <c r="AW726" s="64"/>
      <c r="AX726" s="64"/>
      <c r="AY726" s="64"/>
      <c r="AZ726" s="64"/>
      <c r="BA726" s="64"/>
      <c r="BB726" s="64"/>
      <c r="BC726" s="69"/>
      <c r="BD726" s="60"/>
      <c r="BE726" s="59"/>
      <c r="BF726" s="60"/>
      <c r="BG726" s="60"/>
      <c r="BH726" s="69"/>
      <c r="BI726" s="64"/>
      <c r="BJ726" s="64"/>
      <c r="BK726" s="64"/>
      <c r="BL726" s="69"/>
      <c r="BM726" s="64"/>
      <c r="BN726" s="64"/>
      <c r="BO726" s="64"/>
      <c r="BP726" s="64"/>
      <c r="BQ726" s="60">
        <v>275.10242</v>
      </c>
      <c r="BR726" s="64"/>
      <c r="BS726" s="69"/>
      <c r="BT726" s="64"/>
      <c r="BU726" s="70"/>
      <c r="BV726" s="66"/>
      <c r="BW726" s="64"/>
      <c r="BX726" s="66"/>
      <c r="BY726" s="66"/>
      <c r="BZ726" s="64"/>
      <c r="CA726" s="64"/>
      <c r="CB726" s="60"/>
      <c r="CC726" s="60"/>
      <c r="CD726" s="64"/>
      <c r="CE726" s="64"/>
      <c r="CF726" s="69"/>
      <c r="CG726" s="64"/>
    </row>
    <row r="727" spans="1:85" ht="46.5" outlineLevel="1" x14ac:dyDescent="0.35">
      <c r="A727" s="92" t="s">
        <v>1218</v>
      </c>
      <c r="B727" s="88" t="s">
        <v>1225</v>
      </c>
      <c r="C727" s="55" t="s">
        <v>71</v>
      </c>
      <c r="D727" s="77">
        <v>190118937687</v>
      </c>
      <c r="E727" s="57" t="s">
        <v>65</v>
      </c>
      <c r="F727" s="86">
        <f t="shared" si="162"/>
        <v>2638.4259199999997</v>
      </c>
      <c r="G727" s="59">
        <f t="shared" si="159"/>
        <v>425.59997999999996</v>
      </c>
      <c r="H727" s="60">
        <f t="shared" si="160"/>
        <v>2212.8259399999997</v>
      </c>
      <c r="I727" s="61">
        <v>50.38899</v>
      </c>
      <c r="J727" s="60">
        <v>20.581410000000002</v>
      </c>
      <c r="K727" s="69">
        <v>375.21098999999998</v>
      </c>
      <c r="L727" s="64">
        <v>153.25519</v>
      </c>
      <c r="M727" s="63"/>
      <c r="N727" s="64"/>
      <c r="O727" s="69"/>
      <c r="P727" s="64"/>
      <c r="Q727" s="59"/>
      <c r="R727" s="60"/>
      <c r="S727" s="64">
        <v>610.38933999999995</v>
      </c>
      <c r="T727" s="59"/>
      <c r="U727" s="60"/>
      <c r="V727" s="59"/>
      <c r="W727" s="60"/>
      <c r="X727" s="59"/>
      <c r="Y727" s="60"/>
      <c r="Z727" s="69"/>
      <c r="AA727" s="66"/>
      <c r="AB727" s="63"/>
      <c r="AC727" s="64"/>
      <c r="AD727" s="69"/>
      <c r="AE727" s="64"/>
      <c r="AF727" s="69"/>
      <c r="AG727" s="64"/>
      <c r="AH727" s="59"/>
      <c r="AI727" s="60"/>
      <c r="AJ727" s="64"/>
      <c r="AK727" s="64"/>
      <c r="AL727" s="59"/>
      <c r="AM727" s="60"/>
      <c r="AN727" s="59"/>
      <c r="AO727" s="60"/>
      <c r="AP727" s="59"/>
      <c r="AQ727" s="60"/>
      <c r="AR727" s="69"/>
      <c r="AS727" s="64"/>
      <c r="AT727" s="60"/>
      <c r="AU727" s="64"/>
      <c r="AV727" s="64"/>
      <c r="AW727" s="64"/>
      <c r="AX727" s="64"/>
      <c r="AY727" s="64"/>
      <c r="AZ727" s="64"/>
      <c r="BA727" s="64"/>
      <c r="BB727" s="64"/>
      <c r="BC727" s="69"/>
      <c r="BD727" s="60"/>
      <c r="BE727" s="59"/>
      <c r="BF727" s="60"/>
      <c r="BG727" s="60"/>
      <c r="BH727" s="69"/>
      <c r="BI727" s="64"/>
      <c r="BJ727" s="64"/>
      <c r="BK727" s="64"/>
      <c r="BL727" s="69"/>
      <c r="BM727" s="64"/>
      <c r="BN727" s="64"/>
      <c r="BO727" s="64"/>
      <c r="BP727" s="64"/>
      <c r="BQ727" s="60">
        <v>1428.6</v>
      </c>
      <c r="BR727" s="64"/>
      <c r="BS727" s="69"/>
      <c r="BT727" s="64"/>
      <c r="BU727" s="70"/>
      <c r="BV727" s="66"/>
      <c r="BW727" s="64"/>
      <c r="BX727" s="66"/>
      <c r="BY727" s="66"/>
      <c r="BZ727" s="64"/>
      <c r="CA727" s="64"/>
      <c r="CB727" s="60"/>
      <c r="CC727" s="60"/>
      <c r="CD727" s="64"/>
      <c r="CE727" s="64"/>
      <c r="CF727" s="69"/>
      <c r="CG727" s="64"/>
    </row>
    <row r="728" spans="1:85" ht="46.5" outlineLevel="1" x14ac:dyDescent="0.35">
      <c r="A728" s="92" t="s">
        <v>1218</v>
      </c>
      <c r="B728" s="88" t="s">
        <v>1226</v>
      </c>
      <c r="C728" s="55" t="s">
        <v>71</v>
      </c>
      <c r="D728" s="77" t="s">
        <v>1227</v>
      </c>
      <c r="E728" s="57" t="s">
        <v>65</v>
      </c>
      <c r="F728" s="86">
        <f t="shared" si="162"/>
        <v>2674.01379</v>
      </c>
      <c r="G728" s="59">
        <f t="shared" si="159"/>
        <v>0</v>
      </c>
      <c r="H728" s="60">
        <f t="shared" si="160"/>
        <v>2674.01379</v>
      </c>
      <c r="I728" s="61"/>
      <c r="J728" s="60"/>
      <c r="K728" s="69"/>
      <c r="L728" s="64"/>
      <c r="M728" s="63"/>
      <c r="N728" s="64"/>
      <c r="O728" s="69"/>
      <c r="P728" s="64"/>
      <c r="Q728" s="59"/>
      <c r="R728" s="60"/>
      <c r="S728" s="64"/>
      <c r="T728" s="59"/>
      <c r="U728" s="60"/>
      <c r="V728" s="59"/>
      <c r="W728" s="60"/>
      <c r="X728" s="59"/>
      <c r="Y728" s="60"/>
      <c r="Z728" s="69"/>
      <c r="AA728" s="66"/>
      <c r="AB728" s="63"/>
      <c r="AC728" s="64"/>
      <c r="AD728" s="69"/>
      <c r="AE728" s="64"/>
      <c r="AF728" s="69"/>
      <c r="AG728" s="64"/>
      <c r="AH728" s="59"/>
      <c r="AI728" s="60"/>
      <c r="AJ728" s="64">
        <v>1875.01379</v>
      </c>
      <c r="AK728" s="64"/>
      <c r="AL728" s="59"/>
      <c r="AM728" s="60"/>
      <c r="AN728" s="59"/>
      <c r="AO728" s="60"/>
      <c r="AP728" s="59"/>
      <c r="AQ728" s="60"/>
      <c r="AR728" s="69"/>
      <c r="AS728" s="64"/>
      <c r="AT728" s="60"/>
      <c r="AU728" s="64"/>
      <c r="AV728" s="64"/>
      <c r="AW728" s="64"/>
      <c r="AX728" s="64"/>
      <c r="AY728" s="64"/>
      <c r="AZ728" s="64"/>
      <c r="BA728" s="64"/>
      <c r="BB728" s="64"/>
      <c r="BC728" s="69"/>
      <c r="BD728" s="60"/>
      <c r="BE728" s="59"/>
      <c r="BF728" s="60"/>
      <c r="BG728" s="60"/>
      <c r="BH728" s="69"/>
      <c r="BI728" s="64"/>
      <c r="BJ728" s="64"/>
      <c r="BK728" s="64"/>
      <c r="BL728" s="69"/>
      <c r="BM728" s="64"/>
      <c r="BN728" s="64"/>
      <c r="BO728" s="64">
        <v>799</v>
      </c>
      <c r="BP728" s="64"/>
      <c r="BQ728" s="64"/>
      <c r="BR728" s="64"/>
      <c r="BS728" s="69"/>
      <c r="BT728" s="64"/>
      <c r="BU728" s="70"/>
      <c r="BV728" s="66"/>
      <c r="BW728" s="64"/>
      <c r="BX728" s="66"/>
      <c r="BY728" s="66"/>
      <c r="BZ728" s="64"/>
      <c r="CA728" s="64"/>
      <c r="CB728" s="60"/>
      <c r="CC728" s="60"/>
      <c r="CD728" s="64"/>
      <c r="CE728" s="64"/>
      <c r="CF728" s="69"/>
      <c r="CG728" s="64"/>
    </row>
    <row r="729" spans="1:85" ht="46.5" outlineLevel="1" x14ac:dyDescent="0.35">
      <c r="A729" s="92" t="s">
        <v>1218</v>
      </c>
      <c r="B729" s="88" t="s">
        <v>1228</v>
      </c>
      <c r="C729" s="55" t="s">
        <v>71</v>
      </c>
      <c r="D729" s="77">
        <v>245908415641</v>
      </c>
      <c r="E729" s="57" t="s">
        <v>65</v>
      </c>
      <c r="F729" s="86">
        <f t="shared" si="162"/>
        <v>460.65423999999996</v>
      </c>
      <c r="G729" s="59">
        <f t="shared" si="159"/>
        <v>169.83524999999997</v>
      </c>
      <c r="H729" s="60">
        <f t="shared" si="160"/>
        <v>290.81898999999999</v>
      </c>
      <c r="I729" s="61">
        <v>95.179199999999994</v>
      </c>
      <c r="J729" s="60">
        <v>38.875999999999998</v>
      </c>
      <c r="K729" s="69">
        <v>74.656049999999993</v>
      </c>
      <c r="L729" s="64">
        <v>30.493310000000001</v>
      </c>
      <c r="M729" s="63"/>
      <c r="N729" s="64"/>
      <c r="O729" s="69"/>
      <c r="P729" s="64"/>
      <c r="Q729" s="59"/>
      <c r="R729" s="60"/>
      <c r="S729" s="64">
        <v>121.44968</v>
      </c>
      <c r="T729" s="59"/>
      <c r="U729" s="60"/>
      <c r="V729" s="59"/>
      <c r="W729" s="60"/>
      <c r="X729" s="59"/>
      <c r="Y729" s="60"/>
      <c r="Z729" s="69"/>
      <c r="AA729" s="66"/>
      <c r="AB729" s="63"/>
      <c r="AC729" s="64"/>
      <c r="AD729" s="69"/>
      <c r="AE729" s="64"/>
      <c r="AF729" s="69"/>
      <c r="AG729" s="64"/>
      <c r="AH729" s="59"/>
      <c r="AI729" s="60"/>
      <c r="AJ729" s="64"/>
      <c r="AK729" s="64"/>
      <c r="AL729" s="59"/>
      <c r="AM729" s="60"/>
      <c r="AN729" s="59"/>
      <c r="AO729" s="60"/>
      <c r="AP729" s="59"/>
      <c r="AQ729" s="60"/>
      <c r="AR729" s="69"/>
      <c r="AS729" s="64"/>
      <c r="AT729" s="60"/>
      <c r="AU729" s="64"/>
      <c r="AV729" s="64"/>
      <c r="AW729" s="64"/>
      <c r="AX729" s="64"/>
      <c r="AY729" s="64"/>
      <c r="AZ729" s="64"/>
      <c r="BA729" s="64"/>
      <c r="BB729" s="64"/>
      <c r="BC729" s="69"/>
      <c r="BD729" s="60"/>
      <c r="BE729" s="59"/>
      <c r="BF729" s="60"/>
      <c r="BG729" s="60"/>
      <c r="BH729" s="69"/>
      <c r="BI729" s="64"/>
      <c r="BJ729" s="64"/>
      <c r="BK729" s="64"/>
      <c r="BL729" s="69"/>
      <c r="BM729" s="64"/>
      <c r="BN729" s="64"/>
      <c r="BO729" s="64">
        <v>100</v>
      </c>
      <c r="BP729" s="64"/>
      <c r="BQ729" s="64"/>
      <c r="BR729" s="64"/>
      <c r="BS729" s="69"/>
      <c r="BT729" s="64"/>
      <c r="BU729" s="70"/>
      <c r="BV729" s="66"/>
      <c r="BW729" s="64"/>
      <c r="BX729" s="66"/>
      <c r="BY729" s="66"/>
      <c r="BZ729" s="64"/>
      <c r="CA729" s="64"/>
      <c r="CB729" s="60"/>
      <c r="CC729" s="60"/>
      <c r="CD729" s="64"/>
      <c r="CE729" s="64"/>
      <c r="CF729" s="69"/>
      <c r="CG729" s="64"/>
    </row>
    <row r="730" spans="1:85" ht="46.5" outlineLevel="1" x14ac:dyDescent="0.35">
      <c r="A730" s="92" t="s">
        <v>1231</v>
      </c>
      <c r="B730" s="88" t="s">
        <v>1232</v>
      </c>
      <c r="C730" s="55" t="s">
        <v>71</v>
      </c>
      <c r="D730" s="77">
        <v>190800974531</v>
      </c>
      <c r="E730" s="57" t="s">
        <v>65</v>
      </c>
      <c r="F730" s="86">
        <f t="shared" si="162"/>
        <v>963.11018000000001</v>
      </c>
      <c r="G730" s="59">
        <f t="shared" si="159"/>
        <v>552.79314999999997</v>
      </c>
      <c r="H730" s="60">
        <f t="shared" si="160"/>
        <v>410.31703000000005</v>
      </c>
      <c r="I730" s="61"/>
      <c r="J730" s="60"/>
      <c r="K730" s="69">
        <v>212.48246</v>
      </c>
      <c r="L730" s="64">
        <v>86.788610000000006</v>
      </c>
      <c r="M730" s="63">
        <v>54.478729999999999</v>
      </c>
      <c r="N730" s="64">
        <v>22.25188</v>
      </c>
      <c r="O730" s="69"/>
      <c r="P730" s="64"/>
      <c r="Q730" s="59"/>
      <c r="R730" s="60"/>
      <c r="S730" s="64">
        <v>298.38929999999999</v>
      </c>
      <c r="T730" s="59">
        <v>285.83195999999998</v>
      </c>
      <c r="U730" s="60">
        <v>2.8872399999999998</v>
      </c>
      <c r="V730" s="59"/>
      <c r="W730" s="60"/>
      <c r="X730" s="59"/>
      <c r="Y730" s="60"/>
      <c r="Z730" s="69"/>
      <c r="AA730" s="66"/>
      <c r="AB730" s="63"/>
      <c r="AC730" s="64"/>
      <c r="AD730" s="69"/>
      <c r="AE730" s="64"/>
      <c r="AF730" s="69"/>
      <c r="AG730" s="64"/>
      <c r="AH730" s="59"/>
      <c r="AI730" s="60"/>
      <c r="AJ730" s="64"/>
      <c r="AK730" s="64"/>
      <c r="AL730" s="59"/>
      <c r="AM730" s="60"/>
      <c r="AN730" s="59"/>
      <c r="AO730" s="60"/>
      <c r="AP730" s="59"/>
      <c r="AQ730" s="60"/>
      <c r="AR730" s="69"/>
      <c r="AS730" s="64"/>
      <c r="AT730" s="60"/>
      <c r="AU730" s="64"/>
      <c r="AV730" s="64"/>
      <c r="AW730" s="64"/>
      <c r="AX730" s="64"/>
      <c r="AY730" s="64"/>
      <c r="AZ730" s="64"/>
      <c r="BA730" s="64"/>
      <c r="BB730" s="64"/>
      <c r="BC730" s="69"/>
      <c r="BD730" s="60"/>
      <c r="BE730" s="59"/>
      <c r="BF730" s="60"/>
      <c r="BG730" s="60"/>
      <c r="BH730" s="69"/>
      <c r="BI730" s="64"/>
      <c r="BJ730" s="64"/>
      <c r="BK730" s="64"/>
      <c r="BL730" s="69"/>
      <c r="BM730" s="64"/>
      <c r="BN730" s="64"/>
      <c r="BO730" s="64"/>
      <c r="BP730" s="64"/>
      <c r="BQ730" s="64"/>
      <c r="BR730" s="64"/>
      <c r="BS730" s="69"/>
      <c r="BT730" s="64"/>
      <c r="BU730" s="70"/>
      <c r="BV730" s="66"/>
      <c r="BW730" s="64"/>
      <c r="BX730" s="66"/>
      <c r="BY730" s="66"/>
      <c r="BZ730" s="64"/>
      <c r="CA730" s="64"/>
      <c r="CB730" s="60"/>
      <c r="CC730" s="60"/>
      <c r="CD730" s="64"/>
      <c r="CE730" s="64"/>
      <c r="CF730" s="69"/>
      <c r="CG730" s="64"/>
    </row>
    <row r="731" spans="1:85" ht="46.5" outlineLevel="1" x14ac:dyDescent="0.35">
      <c r="A731" s="92" t="s">
        <v>1218</v>
      </c>
      <c r="B731" s="100" t="s">
        <v>1229</v>
      </c>
      <c r="C731" s="55" t="s">
        <v>71</v>
      </c>
      <c r="D731" s="77">
        <v>245906683807</v>
      </c>
      <c r="E731" s="57" t="s">
        <v>65</v>
      </c>
      <c r="F731" s="86">
        <f t="shared" si="162"/>
        <v>1071.9949899999999</v>
      </c>
      <c r="G731" s="59">
        <f t="shared" si="159"/>
        <v>0</v>
      </c>
      <c r="H731" s="60">
        <f t="shared" si="160"/>
        <v>1071.9949899999999</v>
      </c>
      <c r="I731" s="61"/>
      <c r="J731" s="60"/>
      <c r="K731" s="69"/>
      <c r="L731" s="64"/>
      <c r="M731" s="63"/>
      <c r="N731" s="64"/>
      <c r="O731" s="69"/>
      <c r="P731" s="64"/>
      <c r="Q731" s="59"/>
      <c r="R731" s="60"/>
      <c r="S731" s="64"/>
      <c r="T731" s="59"/>
      <c r="U731" s="60"/>
      <c r="V731" s="59"/>
      <c r="W731" s="60"/>
      <c r="X731" s="59"/>
      <c r="Y731" s="60"/>
      <c r="Z731" s="69"/>
      <c r="AA731" s="66"/>
      <c r="AB731" s="63"/>
      <c r="AC731" s="64"/>
      <c r="AD731" s="69"/>
      <c r="AE731" s="64"/>
      <c r="AF731" s="69"/>
      <c r="AG731" s="64"/>
      <c r="AH731" s="59"/>
      <c r="AI731" s="60"/>
      <c r="AJ731" s="64"/>
      <c r="AK731" s="64"/>
      <c r="AL731" s="59"/>
      <c r="AM731" s="60"/>
      <c r="AN731" s="59"/>
      <c r="AO731" s="60"/>
      <c r="AP731" s="59"/>
      <c r="AQ731" s="60"/>
      <c r="AR731" s="69"/>
      <c r="AS731" s="64"/>
      <c r="AT731" s="60"/>
      <c r="AU731" s="64"/>
      <c r="AV731" s="64"/>
      <c r="AW731" s="64"/>
      <c r="AX731" s="64"/>
      <c r="AY731" s="64"/>
      <c r="AZ731" s="64"/>
      <c r="BA731" s="64"/>
      <c r="BB731" s="64"/>
      <c r="BC731" s="69"/>
      <c r="BD731" s="60"/>
      <c r="BE731" s="59"/>
      <c r="BF731" s="60"/>
      <c r="BG731" s="60"/>
      <c r="BH731" s="69"/>
      <c r="BI731" s="64"/>
      <c r="BJ731" s="64"/>
      <c r="BK731" s="64"/>
      <c r="BL731" s="69"/>
      <c r="BM731" s="64"/>
      <c r="BN731" s="64"/>
      <c r="BO731" s="64"/>
      <c r="BP731" s="64"/>
      <c r="BQ731" s="60">
        <v>1071.9949899999999</v>
      </c>
      <c r="BR731" s="64"/>
      <c r="BS731" s="69"/>
      <c r="BT731" s="64"/>
      <c r="BU731" s="70"/>
      <c r="BV731" s="66"/>
      <c r="BW731" s="64"/>
      <c r="BX731" s="66"/>
      <c r="BY731" s="66"/>
      <c r="BZ731" s="64"/>
      <c r="CA731" s="64"/>
      <c r="CB731" s="60"/>
      <c r="CC731" s="60"/>
      <c r="CD731" s="64"/>
      <c r="CE731" s="64"/>
      <c r="CF731" s="69"/>
      <c r="CG731" s="64"/>
    </row>
    <row r="732" spans="1:85" ht="46.5" outlineLevel="1" x14ac:dyDescent="0.35">
      <c r="A732" s="92" t="s">
        <v>1218</v>
      </c>
      <c r="B732" s="88" t="s">
        <v>1230</v>
      </c>
      <c r="C732" s="55" t="s">
        <v>71</v>
      </c>
      <c r="D732" s="77">
        <v>245906746101</v>
      </c>
      <c r="E732" s="57" t="s">
        <v>65</v>
      </c>
      <c r="F732" s="86">
        <f t="shared" si="162"/>
        <v>446.36104</v>
      </c>
      <c r="G732" s="59">
        <f t="shared" si="159"/>
        <v>147.05954</v>
      </c>
      <c r="H732" s="60">
        <f t="shared" si="160"/>
        <v>299.30149999999998</v>
      </c>
      <c r="I732" s="61"/>
      <c r="J732" s="60"/>
      <c r="K732" s="69">
        <v>147.05954</v>
      </c>
      <c r="L732" s="64">
        <v>60.066569999999999</v>
      </c>
      <c r="M732" s="63"/>
      <c r="N732" s="64"/>
      <c r="O732" s="69"/>
      <c r="P732" s="64"/>
      <c r="Q732" s="59"/>
      <c r="R732" s="60"/>
      <c r="S732" s="64">
        <v>239.23492999999999</v>
      </c>
      <c r="T732" s="59"/>
      <c r="U732" s="60"/>
      <c r="V732" s="59"/>
      <c r="W732" s="60"/>
      <c r="X732" s="59"/>
      <c r="Y732" s="60"/>
      <c r="Z732" s="69"/>
      <c r="AA732" s="66"/>
      <c r="AB732" s="63"/>
      <c r="AC732" s="64"/>
      <c r="AD732" s="69"/>
      <c r="AE732" s="64"/>
      <c r="AF732" s="69"/>
      <c r="AG732" s="64"/>
      <c r="AH732" s="59"/>
      <c r="AI732" s="60"/>
      <c r="AJ732" s="64"/>
      <c r="AK732" s="64"/>
      <c r="AL732" s="59"/>
      <c r="AM732" s="60"/>
      <c r="AN732" s="59"/>
      <c r="AO732" s="60"/>
      <c r="AP732" s="59"/>
      <c r="AQ732" s="60"/>
      <c r="AR732" s="69"/>
      <c r="AS732" s="64"/>
      <c r="AT732" s="60"/>
      <c r="AU732" s="64"/>
      <c r="AV732" s="64"/>
      <c r="AW732" s="64"/>
      <c r="AX732" s="64"/>
      <c r="AY732" s="64"/>
      <c r="AZ732" s="64"/>
      <c r="BA732" s="64"/>
      <c r="BB732" s="64"/>
      <c r="BC732" s="69"/>
      <c r="BD732" s="60"/>
      <c r="BE732" s="59"/>
      <c r="BF732" s="60"/>
      <c r="BG732" s="60"/>
      <c r="BH732" s="69"/>
      <c r="BI732" s="64"/>
      <c r="BJ732" s="64"/>
      <c r="BK732" s="64"/>
      <c r="BL732" s="69"/>
      <c r="BM732" s="64"/>
      <c r="BN732" s="64"/>
      <c r="BO732" s="64"/>
      <c r="BP732" s="64"/>
      <c r="BQ732" s="64"/>
      <c r="BR732" s="64"/>
      <c r="BS732" s="69"/>
      <c r="BT732" s="64"/>
      <c r="BU732" s="70"/>
      <c r="BV732" s="66"/>
      <c r="BW732" s="64"/>
      <c r="BX732" s="66"/>
      <c r="BY732" s="66"/>
      <c r="BZ732" s="64"/>
      <c r="CA732" s="64"/>
      <c r="CB732" s="60"/>
      <c r="CC732" s="60"/>
      <c r="CD732" s="64"/>
      <c r="CE732" s="64"/>
      <c r="CF732" s="69"/>
      <c r="CG732" s="64"/>
    </row>
    <row r="733" spans="1:85" outlineLevel="1" x14ac:dyDescent="0.35">
      <c r="A733" s="84" t="s">
        <v>1218</v>
      </c>
      <c r="B733" s="54" t="s">
        <v>1233</v>
      </c>
      <c r="C733" s="55" t="s">
        <v>104</v>
      </c>
      <c r="D733" s="77" t="s">
        <v>1234</v>
      </c>
      <c r="E733" s="57" t="s">
        <v>65</v>
      </c>
      <c r="F733" s="86">
        <f t="shared" si="162"/>
        <v>624.39229999999998</v>
      </c>
      <c r="G733" s="59">
        <f t="shared" si="159"/>
        <v>0</v>
      </c>
      <c r="H733" s="60">
        <f t="shared" si="160"/>
        <v>624.39229999999998</v>
      </c>
      <c r="I733" s="61"/>
      <c r="J733" s="60"/>
      <c r="K733" s="69"/>
      <c r="L733" s="64"/>
      <c r="M733" s="63"/>
      <c r="N733" s="64"/>
      <c r="O733" s="69"/>
      <c r="P733" s="64"/>
      <c r="Q733" s="59"/>
      <c r="R733" s="60"/>
      <c r="S733" s="64"/>
      <c r="T733" s="59"/>
      <c r="U733" s="60"/>
      <c r="V733" s="59"/>
      <c r="W733" s="60"/>
      <c r="X733" s="59"/>
      <c r="Y733" s="60"/>
      <c r="Z733" s="69"/>
      <c r="AA733" s="66"/>
      <c r="AB733" s="63"/>
      <c r="AC733" s="64"/>
      <c r="AD733" s="69"/>
      <c r="AE733" s="64"/>
      <c r="AF733" s="69"/>
      <c r="AG733" s="64"/>
      <c r="AH733" s="59"/>
      <c r="AI733" s="60"/>
      <c r="AJ733" s="64"/>
      <c r="AK733" s="64"/>
      <c r="AL733" s="59"/>
      <c r="AM733" s="60"/>
      <c r="AN733" s="59"/>
      <c r="AO733" s="60"/>
      <c r="AP733" s="59"/>
      <c r="AQ733" s="60"/>
      <c r="AR733" s="69"/>
      <c r="AS733" s="64"/>
      <c r="AT733" s="60"/>
      <c r="AU733" s="64"/>
      <c r="AV733" s="64"/>
      <c r="AW733" s="64">
        <v>624.39229999999998</v>
      </c>
      <c r="AX733" s="64"/>
      <c r="AY733" s="64"/>
      <c r="AZ733" s="64"/>
      <c r="BA733" s="64"/>
      <c r="BB733" s="64"/>
      <c r="BC733" s="69"/>
      <c r="BD733" s="60"/>
      <c r="BE733" s="59"/>
      <c r="BF733" s="60"/>
      <c r="BG733" s="60"/>
      <c r="BH733" s="69"/>
      <c r="BI733" s="64"/>
      <c r="BJ733" s="64"/>
      <c r="BK733" s="64"/>
      <c r="BL733" s="69"/>
      <c r="BM733" s="64"/>
      <c r="BN733" s="64"/>
      <c r="BO733" s="64"/>
      <c r="BP733" s="64"/>
      <c r="BQ733" s="64"/>
      <c r="BR733" s="64"/>
      <c r="BS733" s="69"/>
      <c r="BT733" s="64"/>
      <c r="BU733" s="70"/>
      <c r="BV733" s="66"/>
      <c r="BW733" s="64"/>
      <c r="BX733" s="66"/>
      <c r="BY733" s="66"/>
      <c r="BZ733" s="64"/>
      <c r="CA733" s="64"/>
      <c r="CB733" s="60"/>
      <c r="CC733" s="60"/>
      <c r="CD733" s="64"/>
      <c r="CE733" s="64"/>
      <c r="CF733" s="69"/>
      <c r="CG733" s="64"/>
    </row>
    <row r="734" spans="1:85" outlineLevel="1" x14ac:dyDescent="0.35">
      <c r="A734" s="84" t="s">
        <v>1218</v>
      </c>
      <c r="B734" s="88" t="s">
        <v>1235</v>
      </c>
      <c r="C734" s="158" t="s">
        <v>113</v>
      </c>
      <c r="D734" s="77" t="s">
        <v>1236</v>
      </c>
      <c r="E734" s="57" t="s">
        <v>121</v>
      </c>
      <c r="F734" s="86">
        <f t="shared" si="162"/>
        <v>31719.298580000002</v>
      </c>
      <c r="G734" s="59">
        <f t="shared" si="159"/>
        <v>14642.55725</v>
      </c>
      <c r="H734" s="60">
        <f t="shared" si="160"/>
        <v>17076.741330000001</v>
      </c>
      <c r="I734" s="61">
        <v>362.80068</v>
      </c>
      <c r="J734" s="60">
        <v>148.18620000000001</v>
      </c>
      <c r="K734" s="69"/>
      <c r="L734" s="64"/>
      <c r="M734" s="63">
        <v>100.66034000000001</v>
      </c>
      <c r="N734" s="64">
        <v>41.114789999999999</v>
      </c>
      <c r="O734" s="69"/>
      <c r="P734" s="64"/>
      <c r="Q734" s="59"/>
      <c r="R734" s="60"/>
      <c r="S734" s="64">
        <f>8454.3337+251.67505</f>
        <v>8706.0087499999991</v>
      </c>
      <c r="T734" s="59">
        <v>11549.447539999999</v>
      </c>
      <c r="U734" s="60">
        <v>116.66285999999999</v>
      </c>
      <c r="V734" s="59"/>
      <c r="W734" s="60"/>
      <c r="X734" s="59"/>
      <c r="Y734" s="60"/>
      <c r="Z734" s="69"/>
      <c r="AA734" s="66"/>
      <c r="AB734" s="63"/>
      <c r="AC734" s="64"/>
      <c r="AD734" s="69"/>
      <c r="AE734" s="64"/>
      <c r="AF734" s="69">
        <v>135.34540000000001</v>
      </c>
      <c r="AG734" s="64">
        <v>55.28192</v>
      </c>
      <c r="AH734" s="69">
        <v>2494.3032899999998</v>
      </c>
      <c r="AI734" s="73">
        <v>1018.79994</v>
      </c>
      <c r="AJ734" s="64">
        <v>6598.3893699999999</v>
      </c>
      <c r="AK734" s="64"/>
      <c r="AL734" s="59"/>
      <c r="AM734" s="60"/>
      <c r="AN734" s="59"/>
      <c r="AO734" s="60"/>
      <c r="AP734" s="59"/>
      <c r="AQ734" s="60"/>
      <c r="AR734" s="69"/>
      <c r="AS734" s="64"/>
      <c r="AT734" s="60"/>
      <c r="AU734" s="64"/>
      <c r="AV734" s="64"/>
      <c r="AW734" s="64"/>
      <c r="AX734" s="64"/>
      <c r="AY734" s="64"/>
      <c r="AZ734" s="64"/>
      <c r="BA734" s="64"/>
      <c r="BB734" s="64"/>
      <c r="BC734" s="69"/>
      <c r="BD734" s="60"/>
      <c r="BE734" s="59"/>
      <c r="BF734" s="60"/>
      <c r="BG734" s="60"/>
      <c r="BH734" s="69"/>
      <c r="BI734" s="64"/>
      <c r="BJ734" s="64"/>
      <c r="BK734" s="64"/>
      <c r="BL734" s="69"/>
      <c r="BM734" s="64"/>
      <c r="BN734" s="64"/>
      <c r="BO734" s="64">
        <v>392.29750000000001</v>
      </c>
      <c r="BP734" s="64"/>
      <c r="BQ734" s="64"/>
      <c r="BR734" s="64"/>
      <c r="BS734" s="69"/>
      <c r="BT734" s="64"/>
      <c r="BU734" s="70"/>
      <c r="BV734" s="66"/>
      <c r="BW734" s="64"/>
      <c r="BX734" s="66"/>
      <c r="BY734" s="66"/>
      <c r="BZ734" s="64"/>
      <c r="CA734" s="64"/>
      <c r="CB734" s="60"/>
      <c r="CC734" s="60"/>
      <c r="CD734" s="64"/>
      <c r="CE734" s="64"/>
      <c r="CF734" s="69"/>
      <c r="CG734" s="64"/>
    </row>
    <row r="735" spans="1:85" outlineLevel="1" x14ac:dyDescent="0.35">
      <c r="A735" s="84" t="s">
        <v>1218</v>
      </c>
      <c r="B735" s="88" t="s">
        <v>1237</v>
      </c>
      <c r="C735" s="55" t="s">
        <v>113</v>
      </c>
      <c r="D735" s="77" t="s">
        <v>1238</v>
      </c>
      <c r="E735" s="57" t="s">
        <v>121</v>
      </c>
      <c r="F735" s="86">
        <f t="shared" si="162"/>
        <v>56365.029579999995</v>
      </c>
      <c r="G735" s="59">
        <f t="shared" si="159"/>
        <v>49954.984789999995</v>
      </c>
      <c r="H735" s="60">
        <f t="shared" si="160"/>
        <v>6410.0447899999999</v>
      </c>
      <c r="I735" s="61">
        <v>4481.2603099999997</v>
      </c>
      <c r="J735" s="60">
        <v>1830.37393</v>
      </c>
      <c r="K735" s="69"/>
      <c r="L735" s="64"/>
      <c r="M735" s="63"/>
      <c r="N735" s="64"/>
      <c r="O735" s="69"/>
      <c r="P735" s="64"/>
      <c r="Q735" s="59"/>
      <c r="R735" s="60"/>
      <c r="S735" s="64">
        <v>4049.5</v>
      </c>
      <c r="T735" s="59">
        <v>45473.724479999997</v>
      </c>
      <c r="U735" s="60">
        <v>459.33751999999998</v>
      </c>
      <c r="V735" s="59"/>
      <c r="W735" s="60"/>
      <c r="X735" s="59"/>
      <c r="Y735" s="60"/>
      <c r="Z735" s="69"/>
      <c r="AA735" s="66"/>
      <c r="AB735" s="63"/>
      <c r="AC735" s="64"/>
      <c r="AD735" s="69"/>
      <c r="AE735" s="64"/>
      <c r="AF735" s="69"/>
      <c r="AG735" s="64"/>
      <c r="AH735" s="59"/>
      <c r="AI735" s="60"/>
      <c r="AJ735" s="64"/>
      <c r="AK735" s="64"/>
      <c r="AL735" s="59"/>
      <c r="AM735" s="60"/>
      <c r="AN735" s="59"/>
      <c r="AO735" s="60"/>
      <c r="AP735" s="59"/>
      <c r="AQ735" s="60"/>
      <c r="AR735" s="69"/>
      <c r="AS735" s="64"/>
      <c r="AT735" s="60"/>
      <c r="AU735" s="64"/>
      <c r="AV735" s="64"/>
      <c r="AW735" s="64"/>
      <c r="AX735" s="64"/>
      <c r="AY735" s="64"/>
      <c r="AZ735" s="64"/>
      <c r="BA735" s="64"/>
      <c r="BB735" s="64"/>
      <c r="BC735" s="69"/>
      <c r="BD735" s="60"/>
      <c r="BE735" s="59"/>
      <c r="BF735" s="60"/>
      <c r="BG735" s="60"/>
      <c r="BH735" s="69"/>
      <c r="BI735" s="64"/>
      <c r="BJ735" s="64"/>
      <c r="BK735" s="64"/>
      <c r="BL735" s="69"/>
      <c r="BM735" s="64"/>
      <c r="BN735" s="64"/>
      <c r="BO735" s="64">
        <v>70.833340000000007</v>
      </c>
      <c r="BP735" s="64"/>
      <c r="BQ735" s="64"/>
      <c r="BR735" s="64"/>
      <c r="BS735" s="69"/>
      <c r="BT735" s="64"/>
      <c r="BU735" s="70"/>
      <c r="BV735" s="66"/>
      <c r="BW735" s="64"/>
      <c r="BX735" s="66"/>
      <c r="BY735" s="66"/>
      <c r="BZ735" s="64"/>
      <c r="CA735" s="64"/>
      <c r="CB735" s="60"/>
      <c r="CC735" s="60"/>
      <c r="CD735" s="64"/>
      <c r="CE735" s="64"/>
      <c r="CF735" s="69"/>
      <c r="CG735" s="64"/>
    </row>
    <row r="736" spans="1:85" outlineLevel="1" x14ac:dyDescent="0.35">
      <c r="A736" s="84" t="s">
        <v>1218</v>
      </c>
      <c r="B736" s="88" t="s">
        <v>1239</v>
      </c>
      <c r="C736" s="158" t="s">
        <v>113</v>
      </c>
      <c r="D736" s="77">
        <v>2459016961</v>
      </c>
      <c r="E736" s="57" t="s">
        <v>65</v>
      </c>
      <c r="F736" s="86">
        <f t="shared" si="162"/>
        <v>3418.56594</v>
      </c>
      <c r="G736" s="59">
        <f t="shared" si="159"/>
        <v>0</v>
      </c>
      <c r="H736" s="60">
        <f t="shared" si="160"/>
        <v>3418.56594</v>
      </c>
      <c r="I736" s="61"/>
      <c r="J736" s="60"/>
      <c r="K736" s="69"/>
      <c r="L736" s="64"/>
      <c r="M736" s="63"/>
      <c r="N736" s="64"/>
      <c r="O736" s="69"/>
      <c r="P736" s="64"/>
      <c r="Q736" s="59"/>
      <c r="R736" s="60"/>
      <c r="S736" s="64"/>
      <c r="T736" s="59"/>
      <c r="U736" s="60"/>
      <c r="V736" s="59"/>
      <c r="W736" s="60"/>
      <c r="X736" s="59"/>
      <c r="Y736" s="60"/>
      <c r="Z736" s="69"/>
      <c r="AA736" s="66"/>
      <c r="AB736" s="63"/>
      <c r="AC736" s="64"/>
      <c r="AD736" s="69"/>
      <c r="AE736" s="64"/>
      <c r="AF736" s="69"/>
      <c r="AG736" s="64"/>
      <c r="AH736" s="59"/>
      <c r="AI736" s="60"/>
      <c r="AJ736" s="64">
        <v>3418.56594</v>
      </c>
      <c r="AK736" s="64"/>
      <c r="AL736" s="59"/>
      <c r="AM736" s="60"/>
      <c r="AN736" s="59"/>
      <c r="AO736" s="60"/>
      <c r="AP736" s="59"/>
      <c r="AQ736" s="60"/>
      <c r="AR736" s="69"/>
      <c r="AS736" s="64"/>
      <c r="AT736" s="60"/>
      <c r="AU736" s="64"/>
      <c r="AV736" s="64"/>
      <c r="AW736" s="64"/>
      <c r="AX736" s="64"/>
      <c r="AY736" s="64"/>
      <c r="AZ736" s="64"/>
      <c r="BA736" s="64"/>
      <c r="BB736" s="64"/>
      <c r="BC736" s="69"/>
      <c r="BD736" s="60"/>
      <c r="BE736" s="59"/>
      <c r="BF736" s="60"/>
      <c r="BG736" s="60"/>
      <c r="BH736" s="69"/>
      <c r="BI736" s="64"/>
      <c r="BJ736" s="64"/>
      <c r="BK736" s="64"/>
      <c r="BL736" s="69"/>
      <c r="BM736" s="64"/>
      <c r="BN736" s="64"/>
      <c r="BO736" s="64"/>
      <c r="BP736" s="64"/>
      <c r="BQ736" s="64"/>
      <c r="BR736" s="64"/>
      <c r="BS736" s="69"/>
      <c r="BT736" s="64"/>
      <c r="BU736" s="70"/>
      <c r="BV736" s="66"/>
      <c r="BW736" s="64"/>
      <c r="BX736" s="66"/>
      <c r="BY736" s="66"/>
      <c r="BZ736" s="64"/>
      <c r="CA736" s="64"/>
      <c r="CB736" s="60"/>
      <c r="CC736" s="60"/>
      <c r="CD736" s="64"/>
      <c r="CE736" s="64"/>
      <c r="CF736" s="69"/>
      <c r="CG736" s="64"/>
    </row>
    <row r="737" spans="1:85" outlineLevel="1" x14ac:dyDescent="0.35">
      <c r="A737" s="92" t="s">
        <v>1218</v>
      </c>
      <c r="B737" s="88" t="s">
        <v>1240</v>
      </c>
      <c r="C737" s="55" t="s">
        <v>113</v>
      </c>
      <c r="D737" s="77" t="s">
        <v>1241</v>
      </c>
      <c r="E737" s="57" t="s">
        <v>121</v>
      </c>
      <c r="F737" s="86">
        <f t="shared" si="162"/>
        <v>3916.7193200000006</v>
      </c>
      <c r="G737" s="59">
        <f t="shared" si="159"/>
        <v>3169.7508100000005</v>
      </c>
      <c r="H737" s="60">
        <f t="shared" si="160"/>
        <v>746.96851000000004</v>
      </c>
      <c r="I737" s="61">
        <v>516.76702</v>
      </c>
      <c r="J737" s="60">
        <v>211.07386</v>
      </c>
      <c r="K737" s="69"/>
      <c r="L737" s="64"/>
      <c r="M737" s="63"/>
      <c r="N737" s="64"/>
      <c r="O737" s="69"/>
      <c r="P737" s="64"/>
      <c r="Q737" s="59"/>
      <c r="R737" s="60"/>
      <c r="S737" s="64">
        <v>135.58391</v>
      </c>
      <c r="T737" s="59">
        <v>2652.9837900000002</v>
      </c>
      <c r="U737" s="60">
        <v>26.798210000000001</v>
      </c>
      <c r="V737" s="59"/>
      <c r="W737" s="60"/>
      <c r="X737" s="59"/>
      <c r="Y737" s="60"/>
      <c r="Z737" s="69"/>
      <c r="AA737" s="66"/>
      <c r="AB737" s="63"/>
      <c r="AC737" s="64"/>
      <c r="AD737" s="69"/>
      <c r="AE737" s="64"/>
      <c r="AF737" s="69"/>
      <c r="AG737" s="64"/>
      <c r="AH737" s="59"/>
      <c r="AI737" s="60"/>
      <c r="AJ737" s="64"/>
      <c r="AK737" s="64"/>
      <c r="AL737" s="59"/>
      <c r="AM737" s="60"/>
      <c r="AN737" s="59"/>
      <c r="AO737" s="60"/>
      <c r="AP737" s="59"/>
      <c r="AQ737" s="60"/>
      <c r="AR737" s="69"/>
      <c r="AS737" s="64"/>
      <c r="AT737" s="60"/>
      <c r="AU737" s="64"/>
      <c r="AV737" s="64"/>
      <c r="AW737" s="64"/>
      <c r="AX737" s="64"/>
      <c r="AY737" s="64"/>
      <c r="AZ737" s="64"/>
      <c r="BA737" s="64"/>
      <c r="BB737" s="64"/>
      <c r="BC737" s="69"/>
      <c r="BD737" s="60"/>
      <c r="BE737" s="59"/>
      <c r="BF737" s="60"/>
      <c r="BG737" s="60"/>
      <c r="BH737" s="69"/>
      <c r="BI737" s="64"/>
      <c r="BJ737" s="64"/>
      <c r="BK737" s="64">
        <v>266.55577</v>
      </c>
      <c r="BL737" s="69"/>
      <c r="BM737" s="64"/>
      <c r="BN737" s="64"/>
      <c r="BO737" s="64">
        <v>58.33334</v>
      </c>
      <c r="BP737" s="64"/>
      <c r="BQ737" s="64"/>
      <c r="BR737" s="64">
        <v>22.969159999999999</v>
      </c>
      <c r="BS737" s="69"/>
      <c r="BT737" s="64"/>
      <c r="BU737" s="70"/>
      <c r="BV737" s="66"/>
      <c r="BW737" s="64"/>
      <c r="BX737" s="66"/>
      <c r="BY737" s="66"/>
      <c r="BZ737" s="64"/>
      <c r="CA737" s="64"/>
      <c r="CB737" s="60">
        <v>8.8042599999999993</v>
      </c>
      <c r="CC737" s="60">
        <v>16.850000000000001</v>
      </c>
      <c r="CD737" s="64"/>
      <c r="CE737" s="64"/>
      <c r="CF737" s="69"/>
      <c r="CG737" s="64"/>
    </row>
    <row r="738" spans="1:85" outlineLevel="1" x14ac:dyDescent="0.35">
      <c r="A738" s="92" t="s">
        <v>1218</v>
      </c>
      <c r="B738" s="88" t="s">
        <v>1242</v>
      </c>
      <c r="C738" s="55" t="s">
        <v>113</v>
      </c>
      <c r="D738" s="77" t="s">
        <v>1243</v>
      </c>
      <c r="E738" s="57" t="s">
        <v>65</v>
      </c>
      <c r="F738" s="86">
        <f t="shared" si="162"/>
        <v>1993.4855200000002</v>
      </c>
      <c r="G738" s="59">
        <f t="shared" si="159"/>
        <v>656.78012999999999</v>
      </c>
      <c r="H738" s="60">
        <f t="shared" si="160"/>
        <v>1336.7053900000001</v>
      </c>
      <c r="I738" s="61"/>
      <c r="J738" s="60"/>
      <c r="K738" s="69">
        <v>656.78012999999999</v>
      </c>
      <c r="L738" s="64">
        <v>268.26229999999998</v>
      </c>
      <c r="M738" s="63"/>
      <c r="N738" s="64"/>
      <c r="O738" s="69"/>
      <c r="P738" s="64"/>
      <c r="Q738" s="59"/>
      <c r="R738" s="60"/>
      <c r="S738" s="64">
        <v>1068.44309</v>
      </c>
      <c r="T738" s="59"/>
      <c r="U738" s="60"/>
      <c r="V738" s="59"/>
      <c r="W738" s="60"/>
      <c r="X738" s="59"/>
      <c r="Y738" s="60"/>
      <c r="Z738" s="69"/>
      <c r="AA738" s="66"/>
      <c r="AB738" s="63"/>
      <c r="AC738" s="64"/>
      <c r="AD738" s="69"/>
      <c r="AE738" s="64"/>
      <c r="AF738" s="69"/>
      <c r="AG738" s="64"/>
      <c r="AH738" s="59"/>
      <c r="AI738" s="60"/>
      <c r="AJ738" s="64"/>
      <c r="AK738" s="64"/>
      <c r="AL738" s="59"/>
      <c r="AM738" s="60"/>
      <c r="AN738" s="59"/>
      <c r="AO738" s="60"/>
      <c r="AP738" s="59"/>
      <c r="AQ738" s="60"/>
      <c r="AR738" s="69"/>
      <c r="AS738" s="64"/>
      <c r="AT738" s="60"/>
      <c r="AU738" s="64"/>
      <c r="AV738" s="64"/>
      <c r="AW738" s="64"/>
      <c r="AX738" s="64"/>
      <c r="AY738" s="64"/>
      <c r="AZ738" s="64"/>
      <c r="BA738" s="64"/>
      <c r="BB738" s="64"/>
      <c r="BC738" s="69"/>
      <c r="BD738" s="60"/>
      <c r="BE738" s="59"/>
      <c r="BF738" s="60"/>
      <c r="BG738" s="60"/>
      <c r="BH738" s="69"/>
      <c r="BI738" s="64"/>
      <c r="BJ738" s="64"/>
      <c r="BK738" s="64"/>
      <c r="BL738" s="69"/>
      <c r="BM738" s="64"/>
      <c r="BN738" s="64"/>
      <c r="BO738" s="64"/>
      <c r="BP738" s="64"/>
      <c r="BQ738" s="64"/>
      <c r="BR738" s="64"/>
      <c r="BS738" s="69"/>
      <c r="BT738" s="64"/>
      <c r="BU738" s="70"/>
      <c r="BV738" s="66"/>
      <c r="BW738" s="64"/>
      <c r="BX738" s="66"/>
      <c r="BY738" s="66"/>
      <c r="BZ738" s="64"/>
      <c r="CA738" s="64"/>
      <c r="CB738" s="60"/>
      <c r="CC738" s="60"/>
      <c r="CD738" s="64"/>
      <c r="CE738" s="64"/>
      <c r="CF738" s="69"/>
      <c r="CG738" s="64"/>
    </row>
    <row r="739" spans="1:85" outlineLevel="1" x14ac:dyDescent="0.35">
      <c r="A739" s="92" t="s">
        <v>1218</v>
      </c>
      <c r="B739" s="88" t="s">
        <v>1244</v>
      </c>
      <c r="C739" s="55" t="s">
        <v>113</v>
      </c>
      <c r="D739" s="77">
        <v>2459012886</v>
      </c>
      <c r="E739" s="57" t="s">
        <v>65</v>
      </c>
      <c r="F739" s="86">
        <f t="shared" si="162"/>
        <v>453.23</v>
      </c>
      <c r="G739" s="59">
        <f t="shared" si="159"/>
        <v>321.79329999999999</v>
      </c>
      <c r="H739" s="60">
        <f t="shared" si="160"/>
        <v>131.4367</v>
      </c>
      <c r="I739" s="61"/>
      <c r="J739" s="60"/>
      <c r="K739" s="69">
        <v>321.79329999999999</v>
      </c>
      <c r="L739" s="64">
        <v>131.4367</v>
      </c>
      <c r="M739" s="63"/>
      <c r="N739" s="64"/>
      <c r="O739" s="69"/>
      <c r="P739" s="64"/>
      <c r="Q739" s="59"/>
      <c r="R739" s="60"/>
      <c r="S739" s="64"/>
      <c r="T739" s="59"/>
      <c r="U739" s="60"/>
      <c r="V739" s="59"/>
      <c r="W739" s="60"/>
      <c r="X739" s="59"/>
      <c r="Y739" s="60"/>
      <c r="Z739" s="69"/>
      <c r="AA739" s="66"/>
      <c r="AB739" s="63"/>
      <c r="AC739" s="64"/>
      <c r="AD739" s="69"/>
      <c r="AE739" s="64"/>
      <c r="AF739" s="69"/>
      <c r="AG739" s="64"/>
      <c r="AH739" s="59"/>
      <c r="AI739" s="60"/>
      <c r="AJ739" s="64"/>
      <c r="AK739" s="64"/>
      <c r="AL739" s="59"/>
      <c r="AM739" s="60"/>
      <c r="AN739" s="59"/>
      <c r="AO739" s="60"/>
      <c r="AP739" s="59"/>
      <c r="AQ739" s="60"/>
      <c r="AR739" s="69"/>
      <c r="AS739" s="64"/>
      <c r="AT739" s="60"/>
      <c r="AU739" s="64"/>
      <c r="AV739" s="64"/>
      <c r="AW739" s="64"/>
      <c r="AX739" s="64"/>
      <c r="AY739" s="64"/>
      <c r="AZ739" s="64"/>
      <c r="BA739" s="64"/>
      <c r="BB739" s="64"/>
      <c r="BC739" s="69"/>
      <c r="BD739" s="60"/>
      <c r="BE739" s="59"/>
      <c r="BF739" s="60"/>
      <c r="BG739" s="60"/>
      <c r="BH739" s="69"/>
      <c r="BI739" s="64"/>
      <c r="BJ739" s="64"/>
      <c r="BK739" s="64"/>
      <c r="BL739" s="69"/>
      <c r="BM739" s="64"/>
      <c r="BN739" s="64"/>
      <c r="BO739" s="64"/>
      <c r="BP739" s="64"/>
      <c r="BQ739" s="64"/>
      <c r="BR739" s="64"/>
      <c r="BS739" s="69"/>
      <c r="BT739" s="64"/>
      <c r="BU739" s="70"/>
      <c r="BV739" s="66"/>
      <c r="BW739" s="64"/>
      <c r="BX739" s="66"/>
      <c r="BY739" s="66"/>
      <c r="BZ739" s="64"/>
      <c r="CA739" s="64"/>
      <c r="CB739" s="60"/>
      <c r="CC739" s="60"/>
      <c r="CD739" s="64"/>
      <c r="CE739" s="64"/>
      <c r="CF739" s="69"/>
      <c r="CG739" s="64"/>
    </row>
    <row r="740" spans="1:85" s="78" customFormat="1" ht="22.5" x14ac:dyDescent="0.3">
      <c r="A740" s="95" t="s">
        <v>1245</v>
      </c>
      <c r="B740" s="96"/>
      <c r="C740" s="97" t="s">
        <v>133</v>
      </c>
      <c r="D740" s="98"/>
      <c r="E740" s="98"/>
      <c r="F740" s="99">
        <f t="shared" ref="F740:AK740" si="163">SUBTOTAL(9,F722:F739)</f>
        <v>144400.04289000001</v>
      </c>
      <c r="G740" s="99">
        <f t="shared" si="163"/>
        <v>71305.501329999999</v>
      </c>
      <c r="H740" s="99">
        <f t="shared" si="163"/>
        <v>73094.541560000012</v>
      </c>
      <c r="I740" s="99">
        <f t="shared" si="163"/>
        <v>5596.2842599999994</v>
      </c>
      <c r="J740" s="99">
        <f t="shared" si="163"/>
        <v>2285.8062399999999</v>
      </c>
      <c r="K740" s="99">
        <f t="shared" si="163"/>
        <v>2811.92875</v>
      </c>
      <c r="L740" s="99">
        <f t="shared" si="163"/>
        <v>1148.5342599999999</v>
      </c>
      <c r="M740" s="99">
        <f t="shared" si="163"/>
        <v>155.13907</v>
      </c>
      <c r="N740" s="99">
        <f t="shared" si="163"/>
        <v>63.366669999999999</v>
      </c>
      <c r="O740" s="99">
        <f t="shared" si="163"/>
        <v>0</v>
      </c>
      <c r="P740" s="99">
        <f t="shared" si="163"/>
        <v>0</v>
      </c>
      <c r="Q740" s="99">
        <f t="shared" si="163"/>
        <v>0</v>
      </c>
      <c r="R740" s="99">
        <f t="shared" si="163"/>
        <v>0</v>
      </c>
      <c r="S740" s="99">
        <f t="shared" si="163"/>
        <v>18969.36952</v>
      </c>
      <c r="T740" s="99">
        <f t="shared" si="163"/>
        <v>59961.987769999992</v>
      </c>
      <c r="U740" s="99">
        <f t="shared" si="163"/>
        <v>605.68583000000001</v>
      </c>
      <c r="V740" s="99">
        <f t="shared" si="163"/>
        <v>0</v>
      </c>
      <c r="W740" s="99">
        <f t="shared" si="163"/>
        <v>0</v>
      </c>
      <c r="X740" s="99">
        <f t="shared" si="163"/>
        <v>0</v>
      </c>
      <c r="Y740" s="99">
        <f t="shared" si="163"/>
        <v>0</v>
      </c>
      <c r="Z740" s="99">
        <f t="shared" si="163"/>
        <v>0</v>
      </c>
      <c r="AA740" s="99">
        <f t="shared" si="163"/>
        <v>0</v>
      </c>
      <c r="AB740" s="99">
        <f t="shared" si="163"/>
        <v>0</v>
      </c>
      <c r="AC740" s="99">
        <f t="shared" si="163"/>
        <v>0</v>
      </c>
      <c r="AD740" s="99">
        <f t="shared" si="163"/>
        <v>0</v>
      </c>
      <c r="AE740" s="99">
        <f t="shared" si="163"/>
        <v>0</v>
      </c>
      <c r="AF740" s="99">
        <f t="shared" si="163"/>
        <v>135.34540000000001</v>
      </c>
      <c r="AG740" s="99">
        <f t="shared" si="163"/>
        <v>55.28192</v>
      </c>
      <c r="AH740" s="99">
        <f t="shared" si="163"/>
        <v>2644.8160799999996</v>
      </c>
      <c r="AI740" s="99">
        <f t="shared" si="163"/>
        <v>1080.2769900000001</v>
      </c>
      <c r="AJ740" s="99">
        <f t="shared" si="163"/>
        <v>12493.131799999999</v>
      </c>
      <c r="AK740" s="99">
        <f t="shared" si="163"/>
        <v>0</v>
      </c>
      <c r="AL740" s="99">
        <f t="shared" ref="AL740:BQ740" si="164">SUBTOTAL(9,AL722:AL739)</f>
        <v>0</v>
      </c>
      <c r="AM740" s="99">
        <f t="shared" si="164"/>
        <v>0</v>
      </c>
      <c r="AN740" s="99">
        <f t="shared" si="164"/>
        <v>0</v>
      </c>
      <c r="AO740" s="99">
        <f t="shared" si="164"/>
        <v>0</v>
      </c>
      <c r="AP740" s="99">
        <f t="shared" si="164"/>
        <v>0</v>
      </c>
      <c r="AQ740" s="99">
        <f t="shared" si="164"/>
        <v>0</v>
      </c>
      <c r="AR740" s="99">
        <f t="shared" si="164"/>
        <v>0</v>
      </c>
      <c r="AS740" s="99">
        <f t="shared" si="164"/>
        <v>0</v>
      </c>
      <c r="AT740" s="99">
        <f t="shared" si="164"/>
        <v>0</v>
      </c>
      <c r="AU740" s="99">
        <f t="shared" si="164"/>
        <v>0</v>
      </c>
      <c r="AV740" s="99">
        <f t="shared" si="164"/>
        <v>0</v>
      </c>
      <c r="AW740" s="99">
        <f t="shared" si="164"/>
        <v>624.39229999999998</v>
      </c>
      <c r="AX740" s="99">
        <f t="shared" si="164"/>
        <v>0</v>
      </c>
      <c r="AY740" s="99">
        <f t="shared" si="164"/>
        <v>0</v>
      </c>
      <c r="AZ740" s="99">
        <f t="shared" si="164"/>
        <v>0</v>
      </c>
      <c r="BA740" s="99">
        <f t="shared" si="164"/>
        <v>0</v>
      </c>
      <c r="BB740" s="99">
        <f t="shared" si="164"/>
        <v>0</v>
      </c>
      <c r="BC740" s="99">
        <f t="shared" si="164"/>
        <v>0</v>
      </c>
      <c r="BD740" s="99">
        <f t="shared" si="164"/>
        <v>0</v>
      </c>
      <c r="BE740" s="99">
        <f t="shared" si="164"/>
        <v>0</v>
      </c>
      <c r="BF740" s="99">
        <f t="shared" si="164"/>
        <v>0</v>
      </c>
      <c r="BG740" s="99">
        <f t="shared" si="164"/>
        <v>0</v>
      </c>
      <c r="BH740" s="99">
        <f t="shared" si="164"/>
        <v>0</v>
      </c>
      <c r="BI740" s="99">
        <f t="shared" si="164"/>
        <v>0</v>
      </c>
      <c r="BJ740" s="99">
        <f t="shared" si="164"/>
        <v>0</v>
      </c>
      <c r="BK740" s="99">
        <f t="shared" si="164"/>
        <v>266.55577</v>
      </c>
      <c r="BL740" s="99">
        <f>SUBTOTAL(9,BL722:BL739)</f>
        <v>0</v>
      </c>
      <c r="BM740" s="99">
        <f>SUBTOTAL(9,BM722:BM739)</f>
        <v>0</v>
      </c>
      <c r="BN740" s="99">
        <f t="shared" si="164"/>
        <v>0</v>
      </c>
      <c r="BO740" s="99">
        <f t="shared" si="164"/>
        <v>1420.4641799999999</v>
      </c>
      <c r="BP740" s="99">
        <f t="shared" si="164"/>
        <v>0</v>
      </c>
      <c r="BQ740" s="99">
        <f t="shared" si="164"/>
        <v>34033.052660000001</v>
      </c>
      <c r="BR740" s="99">
        <f t="shared" ref="BR740:CG740" si="165">SUBTOTAL(9,BR722:BR739)</f>
        <v>22.969159999999999</v>
      </c>
      <c r="BS740" s="99">
        <f t="shared" si="165"/>
        <v>0</v>
      </c>
      <c r="BT740" s="99">
        <f t="shared" si="165"/>
        <v>0</v>
      </c>
      <c r="BU740" s="99">
        <f t="shared" si="165"/>
        <v>0</v>
      </c>
      <c r="BV740" s="99">
        <f t="shared" si="165"/>
        <v>0</v>
      </c>
      <c r="BW740" s="99">
        <f t="shared" si="165"/>
        <v>0</v>
      </c>
      <c r="BX740" s="99">
        <f t="shared" si="165"/>
        <v>0</v>
      </c>
      <c r="BY740" s="99">
        <f t="shared" si="165"/>
        <v>0</v>
      </c>
      <c r="BZ740" s="99">
        <f t="shared" si="165"/>
        <v>0</v>
      </c>
      <c r="CA740" s="99">
        <f t="shared" si="165"/>
        <v>0</v>
      </c>
      <c r="CB740" s="99">
        <f t="shared" si="165"/>
        <v>8.8042599999999993</v>
      </c>
      <c r="CC740" s="99">
        <f t="shared" si="165"/>
        <v>16.850000000000001</v>
      </c>
      <c r="CD740" s="99">
        <f t="shared" si="165"/>
        <v>0</v>
      </c>
      <c r="CE740" s="99">
        <f t="shared" si="165"/>
        <v>0</v>
      </c>
      <c r="CF740" s="99">
        <f t="shared" si="165"/>
        <v>0</v>
      </c>
      <c r="CG740" s="99">
        <f t="shared" si="165"/>
        <v>0</v>
      </c>
    </row>
    <row r="741" spans="1:85" ht="93" outlineLevel="1" x14ac:dyDescent="0.35">
      <c r="A741" s="92" t="s">
        <v>1246</v>
      </c>
      <c r="B741" s="88" t="s">
        <v>1268</v>
      </c>
      <c r="C741" s="55" t="s">
        <v>140</v>
      </c>
      <c r="D741" s="93">
        <v>244203605289</v>
      </c>
      <c r="E741" s="57" t="s">
        <v>65</v>
      </c>
      <c r="F741" s="86">
        <f t="shared" ref="F741:F766" si="166">G741+H741</f>
        <v>8000</v>
      </c>
      <c r="G741" s="59">
        <f t="shared" si="159"/>
        <v>0</v>
      </c>
      <c r="H741" s="60">
        <f t="shared" si="160"/>
        <v>8000</v>
      </c>
      <c r="I741" s="61"/>
      <c r="J741" s="60"/>
      <c r="K741" s="69"/>
      <c r="L741" s="64"/>
      <c r="M741" s="63"/>
      <c r="N741" s="64"/>
      <c r="O741" s="69"/>
      <c r="P741" s="64"/>
      <c r="Q741" s="59"/>
      <c r="R741" s="60"/>
      <c r="S741" s="64"/>
      <c r="T741" s="59"/>
      <c r="U741" s="60"/>
      <c r="V741" s="59"/>
      <c r="W741" s="60"/>
      <c r="X741" s="59"/>
      <c r="Y741" s="60"/>
      <c r="Z741" s="69"/>
      <c r="AA741" s="66"/>
      <c r="AB741" s="63"/>
      <c r="AC741" s="64"/>
      <c r="AD741" s="69"/>
      <c r="AE741" s="64"/>
      <c r="AF741" s="69"/>
      <c r="AG741" s="64"/>
      <c r="AH741" s="59"/>
      <c r="AI741" s="60"/>
      <c r="AJ741" s="64"/>
      <c r="AK741" s="64"/>
      <c r="AL741" s="59"/>
      <c r="AM741" s="60"/>
      <c r="AN741" s="59"/>
      <c r="AO741" s="60"/>
      <c r="AP741" s="59"/>
      <c r="AQ741" s="60"/>
      <c r="AR741" s="69"/>
      <c r="AS741" s="64"/>
      <c r="AT741" s="60"/>
      <c r="AU741" s="64"/>
      <c r="AV741" s="64"/>
      <c r="AW741" s="64"/>
      <c r="AX741" s="64"/>
      <c r="AY741" s="64"/>
      <c r="AZ741" s="64"/>
      <c r="BA741" s="64">
        <v>8000</v>
      </c>
      <c r="BB741" s="64"/>
      <c r="BC741" s="69"/>
      <c r="BD741" s="60"/>
      <c r="BE741" s="59"/>
      <c r="BF741" s="60"/>
      <c r="BG741" s="60"/>
      <c r="BH741" s="69"/>
      <c r="BI741" s="64"/>
      <c r="BJ741" s="86"/>
      <c r="BK741" s="64"/>
      <c r="BL741" s="69"/>
      <c r="BM741" s="64"/>
      <c r="BN741" s="64"/>
      <c r="BO741" s="64"/>
      <c r="BP741" s="64"/>
      <c r="BQ741" s="64"/>
      <c r="BR741" s="64"/>
      <c r="BS741" s="69"/>
      <c r="BT741" s="64"/>
      <c r="BU741" s="70"/>
      <c r="BV741" s="66"/>
      <c r="BW741" s="64"/>
      <c r="BX741" s="66"/>
      <c r="BY741" s="66"/>
      <c r="BZ741" s="64"/>
      <c r="CA741" s="64"/>
      <c r="CB741" s="60"/>
      <c r="CC741" s="60"/>
      <c r="CD741" s="64"/>
      <c r="CE741" s="64"/>
      <c r="CF741" s="69"/>
      <c r="CG741" s="64"/>
    </row>
    <row r="742" spans="1:85" ht="93" outlineLevel="1" x14ac:dyDescent="0.35">
      <c r="A742" s="92" t="s">
        <v>1246</v>
      </c>
      <c r="B742" s="88" t="s">
        <v>1269</v>
      </c>
      <c r="C742" s="55" t="s">
        <v>140</v>
      </c>
      <c r="D742" s="128">
        <v>244204975229</v>
      </c>
      <c r="E742" s="57" t="s">
        <v>65</v>
      </c>
      <c r="F742" s="86">
        <f t="shared" si="166"/>
        <v>8000</v>
      </c>
      <c r="G742" s="59">
        <f t="shared" si="159"/>
        <v>0</v>
      </c>
      <c r="H742" s="60">
        <f t="shared" si="160"/>
        <v>8000</v>
      </c>
      <c r="I742" s="61"/>
      <c r="J742" s="60"/>
      <c r="K742" s="69"/>
      <c r="L742" s="64"/>
      <c r="M742" s="63"/>
      <c r="N742" s="64"/>
      <c r="O742" s="69"/>
      <c r="P742" s="64"/>
      <c r="Q742" s="59"/>
      <c r="R742" s="60"/>
      <c r="S742" s="64"/>
      <c r="T742" s="59"/>
      <c r="U742" s="60"/>
      <c r="V742" s="59"/>
      <c r="W742" s="60"/>
      <c r="X742" s="59"/>
      <c r="Y742" s="60"/>
      <c r="Z742" s="69"/>
      <c r="AA742" s="66"/>
      <c r="AB742" s="63"/>
      <c r="AC742" s="64"/>
      <c r="AD742" s="69"/>
      <c r="AE742" s="64"/>
      <c r="AF742" s="69"/>
      <c r="AG742" s="64"/>
      <c r="AH742" s="59"/>
      <c r="AI742" s="60"/>
      <c r="AJ742" s="64"/>
      <c r="AK742" s="64"/>
      <c r="AL742" s="59"/>
      <c r="AM742" s="60"/>
      <c r="AN742" s="59"/>
      <c r="AO742" s="60"/>
      <c r="AP742" s="59"/>
      <c r="AQ742" s="60"/>
      <c r="AR742" s="69"/>
      <c r="AS742" s="64"/>
      <c r="AT742" s="60"/>
      <c r="AU742" s="64"/>
      <c r="AV742" s="64"/>
      <c r="AW742" s="64"/>
      <c r="AX742" s="64"/>
      <c r="AY742" s="64"/>
      <c r="AZ742" s="64"/>
      <c r="BA742" s="60">
        <v>8000</v>
      </c>
      <c r="BB742" s="60"/>
      <c r="BC742" s="69"/>
      <c r="BD742" s="60"/>
      <c r="BE742" s="59"/>
      <c r="BF742" s="60"/>
      <c r="BG742" s="60"/>
      <c r="BH742" s="69"/>
      <c r="BI742" s="64"/>
      <c r="BJ742" s="86"/>
      <c r="BK742" s="64"/>
      <c r="BL742" s="69"/>
      <c r="BM742" s="64"/>
      <c r="BN742" s="64"/>
      <c r="BO742" s="64"/>
      <c r="BP742" s="64"/>
      <c r="BQ742" s="64"/>
      <c r="BR742" s="64"/>
      <c r="BS742" s="69"/>
      <c r="BT742" s="64"/>
      <c r="BU742" s="70"/>
      <c r="BV742" s="66"/>
      <c r="BW742" s="64"/>
      <c r="BX742" s="66"/>
      <c r="BY742" s="66"/>
      <c r="BZ742" s="64"/>
      <c r="CA742" s="64"/>
      <c r="CB742" s="60"/>
      <c r="CC742" s="60"/>
      <c r="CD742" s="64"/>
      <c r="CE742" s="64"/>
      <c r="CF742" s="69"/>
      <c r="CG742" s="64"/>
    </row>
    <row r="743" spans="1:85" ht="93" outlineLevel="1" x14ac:dyDescent="0.35">
      <c r="A743" s="92" t="s">
        <v>1246</v>
      </c>
      <c r="B743" s="100" t="s">
        <v>1267</v>
      </c>
      <c r="C743" s="55" t="s">
        <v>140</v>
      </c>
      <c r="D743" s="93">
        <v>244201053272</v>
      </c>
      <c r="E743" s="57" t="s">
        <v>65</v>
      </c>
      <c r="F743" s="86">
        <f t="shared" si="166"/>
        <v>5650</v>
      </c>
      <c r="G743" s="59">
        <f t="shared" si="159"/>
        <v>3673.9229599999999</v>
      </c>
      <c r="H743" s="60">
        <f t="shared" si="160"/>
        <v>1976.0770400000001</v>
      </c>
      <c r="I743" s="61"/>
      <c r="J743" s="60"/>
      <c r="K743" s="69"/>
      <c r="L743" s="64"/>
      <c r="M743" s="63"/>
      <c r="N743" s="64"/>
      <c r="O743" s="69"/>
      <c r="P743" s="64"/>
      <c r="Q743" s="59"/>
      <c r="R743" s="60"/>
      <c r="S743" s="64"/>
      <c r="T743" s="59"/>
      <c r="U743" s="60"/>
      <c r="V743" s="59"/>
      <c r="W743" s="60"/>
      <c r="X743" s="59"/>
      <c r="Y743" s="60"/>
      <c r="Z743" s="69"/>
      <c r="AA743" s="66"/>
      <c r="AB743" s="63"/>
      <c r="AC743" s="64"/>
      <c r="AD743" s="69"/>
      <c r="AE743" s="64"/>
      <c r="AF743" s="69"/>
      <c r="AG743" s="64"/>
      <c r="AH743" s="59"/>
      <c r="AI743" s="60"/>
      <c r="AJ743" s="64"/>
      <c r="AK743" s="64"/>
      <c r="AL743" s="59"/>
      <c r="AM743" s="60"/>
      <c r="AN743" s="59"/>
      <c r="AO743" s="60"/>
      <c r="AP743" s="59">
        <f>3673922.96/1000</f>
        <v>3673.9229599999999</v>
      </c>
      <c r="AQ743" s="60">
        <f>1976077.04/1000</f>
        <v>1976.0770400000001</v>
      </c>
      <c r="AR743" s="69"/>
      <c r="AS743" s="64"/>
      <c r="AT743" s="60"/>
      <c r="AU743" s="64"/>
      <c r="AV743" s="64"/>
      <c r="AW743" s="64"/>
      <c r="AX743" s="64"/>
      <c r="AY743" s="64"/>
      <c r="AZ743" s="64"/>
      <c r="BA743" s="64"/>
      <c r="BB743" s="64"/>
      <c r="BC743" s="69"/>
      <c r="BD743" s="60"/>
      <c r="BE743" s="59"/>
      <c r="BF743" s="60"/>
      <c r="BG743" s="60"/>
      <c r="BH743" s="69"/>
      <c r="BI743" s="64"/>
      <c r="BJ743" s="86"/>
      <c r="BK743" s="64"/>
      <c r="BL743" s="69"/>
      <c r="BM743" s="64"/>
      <c r="BN743" s="64"/>
      <c r="BO743" s="64"/>
      <c r="BP743" s="64"/>
      <c r="BQ743" s="60"/>
      <c r="BR743" s="64"/>
      <c r="BS743" s="69"/>
      <c r="BT743" s="64"/>
      <c r="BU743" s="70"/>
      <c r="BV743" s="66"/>
      <c r="BW743" s="64"/>
      <c r="BX743" s="66"/>
      <c r="BY743" s="66"/>
      <c r="BZ743" s="64"/>
      <c r="CA743" s="64"/>
      <c r="CB743" s="60"/>
      <c r="CC743" s="60"/>
      <c r="CD743" s="64"/>
      <c r="CE743" s="64"/>
      <c r="CF743" s="69"/>
      <c r="CG743" s="64"/>
    </row>
    <row r="744" spans="1:85" ht="93" outlineLevel="1" x14ac:dyDescent="0.35">
      <c r="A744" s="92" t="s">
        <v>1246</v>
      </c>
      <c r="B744" s="88" t="s">
        <v>1272</v>
      </c>
      <c r="C744" s="55" t="s">
        <v>140</v>
      </c>
      <c r="D744" s="128">
        <v>244204241860</v>
      </c>
      <c r="E744" s="57" t="s">
        <v>65</v>
      </c>
      <c r="F744" s="86">
        <f t="shared" si="166"/>
        <v>8000</v>
      </c>
      <c r="G744" s="59">
        <f t="shared" si="159"/>
        <v>0</v>
      </c>
      <c r="H744" s="60">
        <f t="shared" si="160"/>
        <v>8000</v>
      </c>
      <c r="I744" s="61"/>
      <c r="J744" s="60"/>
      <c r="K744" s="69"/>
      <c r="L744" s="64"/>
      <c r="M744" s="63"/>
      <c r="N744" s="64"/>
      <c r="O744" s="69"/>
      <c r="P744" s="64"/>
      <c r="Q744" s="59"/>
      <c r="R744" s="60"/>
      <c r="S744" s="64"/>
      <c r="T744" s="59"/>
      <c r="U744" s="60"/>
      <c r="V744" s="59"/>
      <c r="W744" s="60"/>
      <c r="X744" s="59"/>
      <c r="Y744" s="60"/>
      <c r="Z744" s="69"/>
      <c r="AA744" s="66"/>
      <c r="AB744" s="63"/>
      <c r="AC744" s="64"/>
      <c r="AD744" s="69"/>
      <c r="AE744" s="64"/>
      <c r="AF744" s="69"/>
      <c r="AG744" s="64"/>
      <c r="AH744" s="59"/>
      <c r="AI744" s="60"/>
      <c r="AJ744" s="64"/>
      <c r="AK744" s="64"/>
      <c r="AL744" s="59"/>
      <c r="AM744" s="60"/>
      <c r="AN744" s="59"/>
      <c r="AO744" s="60"/>
      <c r="AP744" s="59"/>
      <c r="AQ744" s="60"/>
      <c r="AR744" s="69"/>
      <c r="AS744" s="64"/>
      <c r="AT744" s="60"/>
      <c r="AU744" s="64"/>
      <c r="AV744" s="64"/>
      <c r="AW744" s="64"/>
      <c r="AX744" s="64"/>
      <c r="AY744" s="64"/>
      <c r="AZ744" s="64"/>
      <c r="BA744" s="60">
        <v>8000</v>
      </c>
      <c r="BB744" s="60"/>
      <c r="BC744" s="69"/>
      <c r="BD744" s="60"/>
      <c r="BE744" s="59"/>
      <c r="BF744" s="60"/>
      <c r="BG744" s="60"/>
      <c r="BH744" s="69"/>
      <c r="BI744" s="64"/>
      <c r="BJ744" s="86"/>
      <c r="BK744" s="64"/>
      <c r="BL744" s="69"/>
      <c r="BM744" s="64"/>
      <c r="BN744" s="64"/>
      <c r="BO744" s="64"/>
      <c r="BP744" s="64"/>
      <c r="BQ744" s="64"/>
      <c r="BR744" s="64"/>
      <c r="BS744" s="69"/>
      <c r="BT744" s="64"/>
      <c r="BU744" s="70"/>
      <c r="BV744" s="66"/>
      <c r="BW744" s="64"/>
      <c r="BX744" s="66"/>
      <c r="BY744" s="66"/>
      <c r="BZ744" s="64"/>
      <c r="CA744" s="64"/>
      <c r="CB744" s="60"/>
      <c r="CC744" s="60"/>
      <c r="CD744" s="64"/>
      <c r="CE744" s="64"/>
      <c r="CF744" s="69"/>
      <c r="CG744" s="64"/>
    </row>
    <row r="745" spans="1:85" ht="69.75" outlineLevel="1" x14ac:dyDescent="0.35">
      <c r="A745" s="92" t="s">
        <v>1246</v>
      </c>
      <c r="B745" s="100" t="s">
        <v>1247</v>
      </c>
      <c r="C745" s="55" t="s">
        <v>140</v>
      </c>
      <c r="D745" s="121" t="s">
        <v>1248</v>
      </c>
      <c r="E745" s="57" t="s">
        <v>65</v>
      </c>
      <c r="F745" s="86">
        <f t="shared" si="166"/>
        <v>1946.7207900000001</v>
      </c>
      <c r="G745" s="59">
        <f t="shared" si="159"/>
        <v>133.07366999999999</v>
      </c>
      <c r="H745" s="60">
        <f t="shared" si="160"/>
        <v>1813.6471200000001</v>
      </c>
      <c r="I745" s="61"/>
      <c r="J745" s="60"/>
      <c r="K745" s="69"/>
      <c r="L745" s="64"/>
      <c r="M745" s="63"/>
      <c r="N745" s="64"/>
      <c r="O745" s="69"/>
      <c r="P745" s="64"/>
      <c r="Q745" s="59">
        <v>133.07366999999999</v>
      </c>
      <c r="R745" s="60">
        <v>254.42232999999999</v>
      </c>
      <c r="S745" s="64"/>
      <c r="T745" s="59"/>
      <c r="U745" s="60"/>
      <c r="V745" s="59"/>
      <c r="W745" s="60"/>
      <c r="X745" s="59"/>
      <c r="Y745" s="60"/>
      <c r="Z745" s="69"/>
      <c r="AA745" s="66"/>
      <c r="AB745" s="63"/>
      <c r="AC745" s="64"/>
      <c r="AD745" s="69"/>
      <c r="AE745" s="64"/>
      <c r="AF745" s="69"/>
      <c r="AG745" s="64"/>
      <c r="AH745" s="59"/>
      <c r="AI745" s="60"/>
      <c r="AJ745" s="64"/>
      <c r="AK745" s="64"/>
      <c r="AL745" s="59"/>
      <c r="AM745" s="60"/>
      <c r="AN745" s="59"/>
      <c r="AO745" s="60"/>
      <c r="AP745" s="59"/>
      <c r="AQ745" s="60"/>
      <c r="AR745" s="69"/>
      <c r="AS745" s="64"/>
      <c r="AT745" s="60"/>
      <c r="AU745" s="64"/>
      <c r="AV745" s="64"/>
      <c r="AW745" s="64"/>
      <c r="AX745" s="64"/>
      <c r="AY745" s="64"/>
      <c r="AZ745" s="64"/>
      <c r="BA745" s="64"/>
      <c r="BB745" s="64"/>
      <c r="BC745" s="69"/>
      <c r="BD745" s="60"/>
      <c r="BE745" s="59"/>
      <c r="BF745" s="60"/>
      <c r="BG745" s="60"/>
      <c r="BH745" s="69"/>
      <c r="BI745" s="64"/>
      <c r="BJ745" s="86"/>
      <c r="BK745" s="64"/>
      <c r="BL745" s="69"/>
      <c r="BM745" s="64"/>
      <c r="BN745" s="64"/>
      <c r="BO745" s="64"/>
      <c r="BP745" s="64"/>
      <c r="BQ745" s="64">
        <v>1559.22479</v>
      </c>
      <c r="BR745" s="64"/>
      <c r="BS745" s="69"/>
      <c r="BT745" s="64"/>
      <c r="BU745" s="70"/>
      <c r="BV745" s="66"/>
      <c r="BW745" s="64"/>
      <c r="BX745" s="66"/>
      <c r="BY745" s="66"/>
      <c r="BZ745" s="64"/>
      <c r="CA745" s="64"/>
      <c r="CB745" s="60"/>
      <c r="CC745" s="60"/>
      <c r="CD745" s="64"/>
      <c r="CE745" s="64"/>
      <c r="CF745" s="69"/>
      <c r="CG745" s="64"/>
    </row>
    <row r="746" spans="1:85" ht="69.75" outlineLevel="1" x14ac:dyDescent="0.35">
      <c r="A746" s="92" t="s">
        <v>1246</v>
      </c>
      <c r="B746" s="88" t="s">
        <v>1270</v>
      </c>
      <c r="C746" s="55" t="s">
        <v>140</v>
      </c>
      <c r="D746" s="128">
        <v>244203016678</v>
      </c>
      <c r="E746" s="57" t="s">
        <v>65</v>
      </c>
      <c r="F746" s="86">
        <f t="shared" si="166"/>
        <v>7200</v>
      </c>
      <c r="G746" s="59">
        <f t="shared" si="159"/>
        <v>0</v>
      </c>
      <c r="H746" s="60">
        <f t="shared" si="160"/>
        <v>7200</v>
      </c>
      <c r="I746" s="61"/>
      <c r="J746" s="60"/>
      <c r="K746" s="69"/>
      <c r="L746" s="64"/>
      <c r="M746" s="63"/>
      <c r="N746" s="64"/>
      <c r="O746" s="69"/>
      <c r="P746" s="64"/>
      <c r="Q746" s="59"/>
      <c r="R746" s="60"/>
      <c r="S746" s="64"/>
      <c r="T746" s="59"/>
      <c r="U746" s="60"/>
      <c r="V746" s="59"/>
      <c r="W746" s="60"/>
      <c r="X746" s="59"/>
      <c r="Y746" s="60"/>
      <c r="Z746" s="69"/>
      <c r="AA746" s="66"/>
      <c r="AB746" s="63"/>
      <c r="AC746" s="64"/>
      <c r="AD746" s="69"/>
      <c r="AE746" s="64"/>
      <c r="AF746" s="69"/>
      <c r="AG746" s="64"/>
      <c r="AH746" s="59"/>
      <c r="AI746" s="60"/>
      <c r="AJ746" s="64"/>
      <c r="AK746" s="64"/>
      <c r="AL746" s="59"/>
      <c r="AM746" s="60"/>
      <c r="AN746" s="59"/>
      <c r="AO746" s="60"/>
      <c r="AP746" s="59"/>
      <c r="AQ746" s="60"/>
      <c r="AR746" s="69"/>
      <c r="AS746" s="64"/>
      <c r="AT746" s="60"/>
      <c r="AU746" s="64"/>
      <c r="AV746" s="64"/>
      <c r="AW746" s="64"/>
      <c r="AX746" s="64"/>
      <c r="AY746" s="64"/>
      <c r="AZ746" s="64"/>
      <c r="BA746" s="60">
        <v>7200</v>
      </c>
      <c r="BB746" s="60"/>
      <c r="BC746" s="69"/>
      <c r="BD746" s="60"/>
      <c r="BE746" s="59"/>
      <c r="BF746" s="60"/>
      <c r="BG746" s="60"/>
      <c r="BH746" s="69"/>
      <c r="BI746" s="64"/>
      <c r="BJ746" s="86"/>
      <c r="BK746" s="64"/>
      <c r="BL746" s="69"/>
      <c r="BM746" s="64"/>
      <c r="BN746" s="64"/>
      <c r="BO746" s="64"/>
      <c r="BP746" s="64"/>
      <c r="BQ746" s="64"/>
      <c r="BR746" s="64"/>
      <c r="BS746" s="69"/>
      <c r="BT746" s="64"/>
      <c r="BU746" s="70"/>
      <c r="BV746" s="66"/>
      <c r="BW746" s="64"/>
      <c r="BX746" s="66"/>
      <c r="BY746" s="66"/>
      <c r="BZ746" s="64"/>
      <c r="CA746" s="64"/>
      <c r="CB746" s="60"/>
      <c r="CC746" s="60"/>
      <c r="CD746" s="64"/>
      <c r="CE746" s="64"/>
      <c r="CF746" s="69"/>
      <c r="CG746" s="64"/>
    </row>
    <row r="747" spans="1:85" ht="69.75" outlineLevel="1" x14ac:dyDescent="0.35">
      <c r="A747" s="92" t="s">
        <v>1246</v>
      </c>
      <c r="B747" s="88" t="s">
        <v>1271</v>
      </c>
      <c r="C747" s="55" t="s">
        <v>140</v>
      </c>
      <c r="D747" s="128">
        <v>246527274305</v>
      </c>
      <c r="E747" s="57" t="s">
        <v>65</v>
      </c>
      <c r="F747" s="86">
        <f t="shared" si="166"/>
        <v>8000</v>
      </c>
      <c r="G747" s="59">
        <f t="shared" si="159"/>
        <v>0</v>
      </c>
      <c r="H747" s="60">
        <f t="shared" si="160"/>
        <v>8000</v>
      </c>
      <c r="I747" s="61"/>
      <c r="J747" s="60"/>
      <c r="K747" s="69"/>
      <c r="L747" s="64"/>
      <c r="M747" s="63"/>
      <c r="N747" s="64"/>
      <c r="O747" s="69"/>
      <c r="P747" s="64"/>
      <c r="Q747" s="59"/>
      <c r="R747" s="60"/>
      <c r="S747" s="64"/>
      <c r="T747" s="59"/>
      <c r="U747" s="60"/>
      <c r="V747" s="59"/>
      <c r="W747" s="60"/>
      <c r="X747" s="59"/>
      <c r="Y747" s="60"/>
      <c r="Z747" s="69"/>
      <c r="AA747" s="66"/>
      <c r="AB747" s="63"/>
      <c r="AC747" s="64"/>
      <c r="AD747" s="69"/>
      <c r="AE747" s="64"/>
      <c r="AF747" s="69"/>
      <c r="AG747" s="64"/>
      <c r="AH747" s="59"/>
      <c r="AI747" s="60"/>
      <c r="AJ747" s="64"/>
      <c r="AK747" s="64"/>
      <c r="AL747" s="59"/>
      <c r="AM747" s="60"/>
      <c r="AN747" s="59"/>
      <c r="AO747" s="60"/>
      <c r="AP747" s="59"/>
      <c r="AQ747" s="60"/>
      <c r="AR747" s="69"/>
      <c r="AS747" s="64"/>
      <c r="AT747" s="60"/>
      <c r="AU747" s="64"/>
      <c r="AV747" s="64"/>
      <c r="AW747" s="64"/>
      <c r="AX747" s="64"/>
      <c r="AY747" s="64"/>
      <c r="AZ747" s="64"/>
      <c r="BA747" s="60">
        <v>8000</v>
      </c>
      <c r="BB747" s="60"/>
      <c r="BC747" s="69"/>
      <c r="BD747" s="60"/>
      <c r="BE747" s="59"/>
      <c r="BF747" s="60"/>
      <c r="BG747" s="60"/>
      <c r="BH747" s="69"/>
      <c r="BI747" s="64"/>
      <c r="BJ747" s="86"/>
      <c r="BK747" s="64"/>
      <c r="BL747" s="69"/>
      <c r="BM747" s="64"/>
      <c r="BN747" s="64"/>
      <c r="BO747" s="64"/>
      <c r="BP747" s="64"/>
      <c r="BQ747" s="64"/>
      <c r="BR747" s="64"/>
      <c r="BS747" s="69"/>
      <c r="BT747" s="64"/>
      <c r="BU747" s="70"/>
      <c r="BV747" s="66"/>
      <c r="BW747" s="64"/>
      <c r="BX747" s="66"/>
      <c r="BY747" s="66"/>
      <c r="BZ747" s="64"/>
      <c r="CA747" s="64"/>
      <c r="CB747" s="60"/>
      <c r="CC747" s="60"/>
      <c r="CD747" s="64"/>
      <c r="CE747" s="64"/>
      <c r="CF747" s="69"/>
      <c r="CG747" s="64"/>
    </row>
    <row r="748" spans="1:85" ht="46.5" outlineLevel="1" x14ac:dyDescent="0.35">
      <c r="A748" s="92" t="s">
        <v>1246</v>
      </c>
      <c r="B748" s="88" t="s">
        <v>1251</v>
      </c>
      <c r="C748" s="55" t="s">
        <v>71</v>
      </c>
      <c r="D748" s="55" t="s">
        <v>1252</v>
      </c>
      <c r="E748" s="57" t="s">
        <v>65</v>
      </c>
      <c r="F748" s="86">
        <f t="shared" si="166"/>
        <v>6968.3964299999998</v>
      </c>
      <c r="G748" s="59">
        <f t="shared" si="159"/>
        <v>3792.6317300000001</v>
      </c>
      <c r="H748" s="60">
        <f t="shared" si="160"/>
        <v>3175.7646999999997</v>
      </c>
      <c r="I748" s="61"/>
      <c r="J748" s="60"/>
      <c r="K748" s="69"/>
      <c r="L748" s="64"/>
      <c r="M748" s="63"/>
      <c r="N748" s="64"/>
      <c r="O748" s="69">
        <v>65.873130000000003</v>
      </c>
      <c r="P748" s="64">
        <v>125.94225</v>
      </c>
      <c r="Q748" s="59"/>
      <c r="R748" s="60"/>
      <c r="S748" s="64">
        <v>280.18691999999999</v>
      </c>
      <c r="T748" s="59"/>
      <c r="U748" s="60"/>
      <c r="V748" s="59"/>
      <c r="W748" s="60"/>
      <c r="X748" s="59"/>
      <c r="Y748" s="60"/>
      <c r="Z748" s="69"/>
      <c r="AA748" s="66"/>
      <c r="AB748" s="63">
        <v>74.178600000000003</v>
      </c>
      <c r="AC748" s="64">
        <v>141.82140000000001</v>
      </c>
      <c r="AD748" s="69"/>
      <c r="AE748" s="64"/>
      <c r="AF748" s="69"/>
      <c r="AG748" s="64"/>
      <c r="AH748" s="59"/>
      <c r="AI748" s="60"/>
      <c r="AJ748" s="64"/>
      <c r="AK748" s="64"/>
      <c r="AL748" s="59">
        <v>3652.58</v>
      </c>
      <c r="AM748" s="60">
        <v>1491.89887</v>
      </c>
      <c r="AN748" s="59"/>
      <c r="AO748" s="60"/>
      <c r="AP748" s="59"/>
      <c r="AQ748" s="60"/>
      <c r="AR748" s="69"/>
      <c r="AS748" s="64"/>
      <c r="AT748" s="60"/>
      <c r="AU748" s="64"/>
      <c r="AV748" s="64"/>
      <c r="AW748" s="64"/>
      <c r="AX748" s="64"/>
      <c r="AY748" s="64"/>
      <c r="AZ748" s="64"/>
      <c r="BA748" s="64"/>
      <c r="BB748" s="64"/>
      <c r="BC748" s="69"/>
      <c r="BD748" s="60"/>
      <c r="BE748" s="59"/>
      <c r="BF748" s="60"/>
      <c r="BG748" s="60"/>
      <c r="BH748" s="69"/>
      <c r="BI748" s="64"/>
      <c r="BJ748" s="86"/>
      <c r="BK748" s="64"/>
      <c r="BL748" s="69"/>
      <c r="BM748" s="64"/>
      <c r="BN748" s="64"/>
      <c r="BO748" s="64"/>
      <c r="BP748" s="64"/>
      <c r="BQ748" s="60">
        <v>1135.91526</v>
      </c>
      <c r="BR748" s="64"/>
      <c r="BS748" s="69"/>
      <c r="BT748" s="64"/>
      <c r="BU748" s="70"/>
      <c r="BV748" s="66"/>
      <c r="BW748" s="64"/>
      <c r="BX748" s="66"/>
      <c r="BY748" s="66"/>
      <c r="BZ748" s="64"/>
      <c r="CA748" s="64"/>
      <c r="CB748" s="60"/>
      <c r="CC748" s="60"/>
      <c r="CD748" s="64"/>
      <c r="CE748" s="64"/>
      <c r="CF748" s="69"/>
      <c r="CG748" s="64"/>
    </row>
    <row r="749" spans="1:85" ht="46.5" outlineLevel="1" x14ac:dyDescent="0.35">
      <c r="A749" s="92" t="s">
        <v>1246</v>
      </c>
      <c r="B749" s="88" t="s">
        <v>1249</v>
      </c>
      <c r="C749" s="55" t="s">
        <v>71</v>
      </c>
      <c r="D749" s="55" t="s">
        <v>1250</v>
      </c>
      <c r="E749" s="57" t="s">
        <v>65</v>
      </c>
      <c r="F749" s="86">
        <f t="shared" si="166"/>
        <v>1454.1369300000001</v>
      </c>
      <c r="G749" s="59">
        <f t="shared" si="159"/>
        <v>308.04656999999997</v>
      </c>
      <c r="H749" s="60">
        <f t="shared" si="160"/>
        <v>1146.0903600000001</v>
      </c>
      <c r="I749" s="61"/>
      <c r="J749" s="60"/>
      <c r="K749" s="69"/>
      <c r="L749" s="64"/>
      <c r="M749" s="63"/>
      <c r="N749" s="64"/>
      <c r="O749" s="69">
        <v>122.78551</v>
      </c>
      <c r="P749" s="64">
        <v>234.75248999999999</v>
      </c>
      <c r="Q749" s="59"/>
      <c r="R749" s="60"/>
      <c r="S749" s="64">
        <v>350.13893000000002</v>
      </c>
      <c r="T749" s="59"/>
      <c r="U749" s="60"/>
      <c r="V749" s="59"/>
      <c r="W749" s="60"/>
      <c r="X749" s="59"/>
      <c r="Y749" s="60"/>
      <c r="Z749" s="69"/>
      <c r="AA749" s="66"/>
      <c r="AB749" s="63">
        <v>185.26105999999999</v>
      </c>
      <c r="AC749" s="64">
        <v>354.19893999999999</v>
      </c>
      <c r="AD749" s="69"/>
      <c r="AE749" s="64"/>
      <c r="AF749" s="69"/>
      <c r="AG749" s="64"/>
      <c r="AH749" s="59"/>
      <c r="AI749" s="60"/>
      <c r="AJ749" s="64"/>
      <c r="AK749" s="64"/>
      <c r="AL749" s="59"/>
      <c r="AM749" s="60"/>
      <c r="AN749" s="59"/>
      <c r="AO749" s="60"/>
      <c r="AP749" s="59"/>
      <c r="AQ749" s="60"/>
      <c r="AR749" s="69"/>
      <c r="AS749" s="64"/>
      <c r="AT749" s="60"/>
      <c r="AU749" s="64"/>
      <c r="AV749" s="64"/>
      <c r="AW749" s="64"/>
      <c r="AX749" s="64"/>
      <c r="AY749" s="64"/>
      <c r="AZ749" s="64"/>
      <c r="BA749" s="64"/>
      <c r="BB749" s="64"/>
      <c r="BC749" s="69"/>
      <c r="BD749" s="60"/>
      <c r="BE749" s="59"/>
      <c r="BF749" s="60"/>
      <c r="BG749" s="60"/>
      <c r="BH749" s="69"/>
      <c r="BI749" s="64"/>
      <c r="BJ749" s="86"/>
      <c r="BK749" s="64"/>
      <c r="BL749" s="69"/>
      <c r="BM749" s="64"/>
      <c r="BN749" s="64"/>
      <c r="BO749" s="64"/>
      <c r="BP749" s="64"/>
      <c r="BQ749" s="60">
        <v>207</v>
      </c>
      <c r="BR749" s="64"/>
      <c r="BS749" s="69"/>
      <c r="BT749" s="64"/>
      <c r="BU749" s="70"/>
      <c r="BV749" s="66"/>
      <c r="BW749" s="64"/>
      <c r="BX749" s="66"/>
      <c r="BY749" s="66"/>
      <c r="BZ749" s="64"/>
      <c r="CA749" s="64"/>
      <c r="CB749" s="60"/>
      <c r="CC749" s="60"/>
      <c r="CD749" s="64"/>
      <c r="CE749" s="64"/>
      <c r="CF749" s="69"/>
      <c r="CG749" s="64"/>
    </row>
    <row r="750" spans="1:85" ht="46.5" outlineLevel="1" x14ac:dyDescent="0.35">
      <c r="A750" s="92" t="s">
        <v>1246</v>
      </c>
      <c r="B750" s="100" t="s">
        <v>1253</v>
      </c>
      <c r="C750" s="55" t="s">
        <v>71</v>
      </c>
      <c r="D750" s="55" t="s">
        <v>1254</v>
      </c>
      <c r="E750" s="57" t="s">
        <v>65</v>
      </c>
      <c r="F750" s="86">
        <f t="shared" si="166"/>
        <v>840</v>
      </c>
      <c r="G750" s="59">
        <f t="shared" si="159"/>
        <v>0</v>
      </c>
      <c r="H750" s="60">
        <f t="shared" si="160"/>
        <v>840</v>
      </c>
      <c r="I750" s="61"/>
      <c r="J750" s="60"/>
      <c r="K750" s="69"/>
      <c r="L750" s="64"/>
      <c r="M750" s="63"/>
      <c r="N750" s="64"/>
      <c r="O750" s="69"/>
      <c r="P750" s="64"/>
      <c r="Q750" s="59"/>
      <c r="R750" s="60"/>
      <c r="S750" s="64"/>
      <c r="T750" s="59"/>
      <c r="U750" s="60"/>
      <c r="V750" s="59"/>
      <c r="W750" s="60"/>
      <c r="X750" s="59"/>
      <c r="Y750" s="60"/>
      <c r="Z750" s="69"/>
      <c r="AA750" s="66"/>
      <c r="AB750" s="63"/>
      <c r="AC750" s="64"/>
      <c r="AD750" s="69"/>
      <c r="AE750" s="64"/>
      <c r="AF750" s="69"/>
      <c r="AG750" s="64"/>
      <c r="AH750" s="59"/>
      <c r="AI750" s="60"/>
      <c r="AJ750" s="64"/>
      <c r="AK750" s="64"/>
      <c r="AL750" s="59"/>
      <c r="AM750" s="60"/>
      <c r="AN750" s="59"/>
      <c r="AO750" s="60"/>
      <c r="AP750" s="59"/>
      <c r="AQ750" s="60"/>
      <c r="AR750" s="69"/>
      <c r="AS750" s="64"/>
      <c r="AT750" s="60"/>
      <c r="AU750" s="64"/>
      <c r="AV750" s="64"/>
      <c r="AW750" s="64"/>
      <c r="AX750" s="64"/>
      <c r="AY750" s="64"/>
      <c r="AZ750" s="64"/>
      <c r="BA750" s="64"/>
      <c r="BB750" s="64"/>
      <c r="BC750" s="69"/>
      <c r="BD750" s="60"/>
      <c r="BE750" s="59"/>
      <c r="BF750" s="60"/>
      <c r="BG750" s="60"/>
      <c r="BH750" s="69"/>
      <c r="BI750" s="64"/>
      <c r="BJ750" s="86"/>
      <c r="BK750" s="64"/>
      <c r="BL750" s="69"/>
      <c r="BM750" s="64"/>
      <c r="BN750" s="64"/>
      <c r="BO750" s="64"/>
      <c r="BP750" s="64"/>
      <c r="BQ750" s="64">
        <v>840</v>
      </c>
      <c r="BR750" s="64"/>
      <c r="BS750" s="69"/>
      <c r="BT750" s="64"/>
      <c r="BU750" s="70"/>
      <c r="BV750" s="66"/>
      <c r="BW750" s="64"/>
      <c r="BX750" s="66"/>
      <c r="BY750" s="66"/>
      <c r="BZ750" s="64"/>
      <c r="CA750" s="64"/>
      <c r="CB750" s="60"/>
      <c r="CC750" s="60"/>
      <c r="CD750" s="64"/>
      <c r="CE750" s="64"/>
      <c r="CF750" s="69"/>
      <c r="CG750" s="64"/>
    </row>
    <row r="751" spans="1:85" ht="46.5" outlineLevel="1" x14ac:dyDescent="0.35">
      <c r="A751" s="92" t="s">
        <v>1246</v>
      </c>
      <c r="B751" s="100" t="s">
        <v>1255</v>
      </c>
      <c r="C751" s="55" t="s">
        <v>71</v>
      </c>
      <c r="D751" s="93">
        <v>244202880395</v>
      </c>
      <c r="E751" s="57" t="s">
        <v>65</v>
      </c>
      <c r="F751" s="86">
        <f t="shared" si="166"/>
        <v>777.40844000000004</v>
      </c>
      <c r="G751" s="59">
        <f t="shared" si="159"/>
        <v>0</v>
      </c>
      <c r="H751" s="60">
        <f t="shared" si="160"/>
        <v>777.40844000000004</v>
      </c>
      <c r="I751" s="61"/>
      <c r="J751" s="60"/>
      <c r="K751" s="69"/>
      <c r="L751" s="64"/>
      <c r="M751" s="63"/>
      <c r="N751" s="64"/>
      <c r="O751" s="69"/>
      <c r="P751" s="64"/>
      <c r="Q751" s="59"/>
      <c r="R751" s="60"/>
      <c r="S751" s="64"/>
      <c r="T751" s="59"/>
      <c r="U751" s="60"/>
      <c r="V751" s="59"/>
      <c r="W751" s="60"/>
      <c r="X751" s="59"/>
      <c r="Y751" s="60"/>
      <c r="Z751" s="69"/>
      <c r="AA751" s="66"/>
      <c r="AB751" s="63"/>
      <c r="AC751" s="64"/>
      <c r="AD751" s="69"/>
      <c r="AE751" s="64"/>
      <c r="AF751" s="69"/>
      <c r="AG751" s="64"/>
      <c r="AH751" s="59"/>
      <c r="AI751" s="60"/>
      <c r="AJ751" s="64"/>
      <c r="AK751" s="64"/>
      <c r="AL751" s="59"/>
      <c r="AM751" s="60"/>
      <c r="AN751" s="59"/>
      <c r="AO751" s="60"/>
      <c r="AP751" s="59"/>
      <c r="AQ751" s="60"/>
      <c r="AR751" s="69"/>
      <c r="AS751" s="64"/>
      <c r="AT751" s="60"/>
      <c r="AU751" s="64"/>
      <c r="AV751" s="64"/>
      <c r="AW751" s="64"/>
      <c r="AX751" s="64"/>
      <c r="AY751" s="64"/>
      <c r="AZ751" s="64"/>
      <c r="BA751" s="64"/>
      <c r="BB751" s="64"/>
      <c r="BC751" s="69"/>
      <c r="BD751" s="60"/>
      <c r="BE751" s="59"/>
      <c r="BF751" s="60"/>
      <c r="BG751" s="60"/>
      <c r="BH751" s="69"/>
      <c r="BI751" s="64"/>
      <c r="BJ751" s="86"/>
      <c r="BK751" s="64"/>
      <c r="BL751" s="69"/>
      <c r="BM751" s="64"/>
      <c r="BN751" s="64"/>
      <c r="BO751" s="64"/>
      <c r="BP751" s="64"/>
      <c r="BQ751" s="64"/>
      <c r="BR751" s="64"/>
      <c r="BS751" s="69"/>
      <c r="BT751" s="64"/>
      <c r="BU751" s="70"/>
      <c r="BV751" s="66"/>
      <c r="BW751" s="64"/>
      <c r="BX751" s="66"/>
      <c r="BY751" s="66"/>
      <c r="BZ751" s="64"/>
      <c r="CA751" s="64"/>
      <c r="CB751" s="60"/>
      <c r="CC751" s="60"/>
      <c r="CD751" s="64">
        <v>777.40844000000004</v>
      </c>
      <c r="CE751" s="64"/>
      <c r="CF751" s="69"/>
      <c r="CG751" s="64"/>
    </row>
    <row r="752" spans="1:85" ht="46.5" outlineLevel="1" x14ac:dyDescent="0.35">
      <c r="A752" s="92" t="s">
        <v>1246</v>
      </c>
      <c r="B752" s="88" t="s">
        <v>1256</v>
      </c>
      <c r="C752" s="55" t="s">
        <v>71</v>
      </c>
      <c r="D752" s="121" t="s">
        <v>1257</v>
      </c>
      <c r="E752" s="57" t="s">
        <v>261</v>
      </c>
      <c r="F752" s="86">
        <f t="shared" si="166"/>
        <v>107207.89244</v>
      </c>
      <c r="G752" s="59">
        <f t="shared" si="159"/>
        <v>29272.90322</v>
      </c>
      <c r="H752" s="60">
        <f t="shared" si="160"/>
        <v>77934.989220000003</v>
      </c>
      <c r="I752" s="61"/>
      <c r="J752" s="60"/>
      <c r="K752" s="69"/>
      <c r="L752" s="64"/>
      <c r="M752" s="63"/>
      <c r="N752" s="64"/>
      <c r="O752" s="69"/>
      <c r="P752" s="64"/>
      <c r="Q752" s="59"/>
      <c r="R752" s="60"/>
      <c r="S752" s="64">
        <v>3181.45813</v>
      </c>
      <c r="T752" s="59"/>
      <c r="U752" s="60"/>
      <c r="V752" s="59"/>
      <c r="W752" s="60"/>
      <c r="X752" s="59"/>
      <c r="Y752" s="60"/>
      <c r="Z752" s="69"/>
      <c r="AA752" s="66"/>
      <c r="AB752" s="63"/>
      <c r="AC752" s="64"/>
      <c r="AD752" s="69"/>
      <c r="AE752" s="64"/>
      <c r="AF752" s="69"/>
      <c r="AG752" s="64"/>
      <c r="AH752" s="69">
        <v>28059.75563</v>
      </c>
      <c r="AI752" s="73">
        <v>11461.026949999999</v>
      </c>
      <c r="AJ752" s="64">
        <v>55283.680939999998</v>
      </c>
      <c r="AK752" s="64"/>
      <c r="AL752" s="59"/>
      <c r="AM752" s="60"/>
      <c r="AN752" s="59"/>
      <c r="AO752" s="60"/>
      <c r="AP752" s="59"/>
      <c r="AQ752" s="60"/>
      <c r="AR752" s="69"/>
      <c r="AS752" s="64"/>
      <c r="AT752" s="60"/>
      <c r="AU752" s="64"/>
      <c r="AV752" s="64"/>
      <c r="AW752" s="64"/>
      <c r="AX752" s="64"/>
      <c r="AY752" s="64"/>
      <c r="AZ752" s="64"/>
      <c r="BA752" s="64"/>
      <c r="BB752" s="64"/>
      <c r="BC752" s="69"/>
      <c r="BD752" s="60"/>
      <c r="BE752" s="59"/>
      <c r="BF752" s="60"/>
      <c r="BG752" s="60"/>
      <c r="BH752" s="69"/>
      <c r="BI752" s="64"/>
      <c r="BJ752" s="86"/>
      <c r="BK752" s="64"/>
      <c r="BL752" s="69"/>
      <c r="BM752" s="64"/>
      <c r="BN752" s="64"/>
      <c r="BO752" s="64"/>
      <c r="BP752" s="64"/>
      <c r="BQ752" s="64"/>
      <c r="BR752" s="64"/>
      <c r="BS752" s="69"/>
      <c r="BT752" s="64"/>
      <c r="BU752" s="70">
        <v>290.32703000000004</v>
      </c>
      <c r="BV752" s="66">
        <v>114.47242</v>
      </c>
      <c r="BW752" s="64">
        <f>741.28378+181.53678</f>
        <v>922.82056</v>
      </c>
      <c r="BX752" s="66">
        <f>192.81431+47.21929</f>
        <v>240.03360000000001</v>
      </c>
      <c r="BY752" s="66"/>
      <c r="BZ752" s="64"/>
      <c r="CA752" s="64"/>
      <c r="CB752" s="60">
        <v>33.272260000000003</v>
      </c>
      <c r="CC752" s="60">
        <v>47.5</v>
      </c>
      <c r="CD752" s="64">
        <v>7573.5449200000003</v>
      </c>
      <c r="CE752" s="64"/>
      <c r="CF752" s="69"/>
      <c r="CG752" s="64"/>
    </row>
    <row r="753" spans="1:85" ht="69.75" outlineLevel="1" x14ac:dyDescent="0.35">
      <c r="A753" s="92" t="s">
        <v>1246</v>
      </c>
      <c r="B753" s="88" t="s">
        <v>1258</v>
      </c>
      <c r="C753" s="55" t="s">
        <v>71</v>
      </c>
      <c r="D753" s="55" t="s">
        <v>1259</v>
      </c>
      <c r="E753" s="57" t="s">
        <v>65</v>
      </c>
      <c r="F753" s="86">
        <f t="shared" si="166"/>
        <v>963.76520000000005</v>
      </c>
      <c r="G753" s="59">
        <f t="shared" si="159"/>
        <v>43.898420000000002</v>
      </c>
      <c r="H753" s="60">
        <f t="shared" si="160"/>
        <v>919.86678000000006</v>
      </c>
      <c r="I753" s="61"/>
      <c r="J753" s="60"/>
      <c r="K753" s="69"/>
      <c r="L753" s="64"/>
      <c r="M753" s="63"/>
      <c r="N753" s="64"/>
      <c r="O753" s="69">
        <v>1.8298099999999999</v>
      </c>
      <c r="P753" s="64">
        <v>3.4984000000000002</v>
      </c>
      <c r="Q753" s="59">
        <v>26.614730000000002</v>
      </c>
      <c r="R753" s="60">
        <v>50.88447</v>
      </c>
      <c r="S753" s="64">
        <v>23.34891</v>
      </c>
      <c r="T753" s="59"/>
      <c r="U753" s="60"/>
      <c r="V753" s="59"/>
      <c r="W753" s="60"/>
      <c r="X753" s="59"/>
      <c r="Y753" s="60"/>
      <c r="Z753" s="69"/>
      <c r="AA753" s="66"/>
      <c r="AB753" s="63">
        <v>15.45388</v>
      </c>
      <c r="AC753" s="64">
        <v>29.546119999999998</v>
      </c>
      <c r="AD753" s="69"/>
      <c r="AE753" s="64"/>
      <c r="AF753" s="69"/>
      <c r="AG753" s="64"/>
      <c r="AH753" s="59"/>
      <c r="AI753" s="60"/>
      <c r="AJ753" s="64"/>
      <c r="AK753" s="64"/>
      <c r="AL753" s="59"/>
      <c r="AM753" s="60"/>
      <c r="AN753" s="59"/>
      <c r="AO753" s="60"/>
      <c r="AP753" s="59"/>
      <c r="AQ753" s="60"/>
      <c r="AR753" s="69"/>
      <c r="AS753" s="64"/>
      <c r="AT753" s="60"/>
      <c r="AU753" s="64"/>
      <c r="AV753" s="64"/>
      <c r="AW753" s="64"/>
      <c r="AX753" s="64"/>
      <c r="AY753" s="64"/>
      <c r="AZ753" s="64"/>
      <c r="BA753" s="64"/>
      <c r="BB753" s="64"/>
      <c r="BC753" s="69"/>
      <c r="BD753" s="60"/>
      <c r="BE753" s="59"/>
      <c r="BF753" s="60"/>
      <c r="BG753" s="60"/>
      <c r="BH753" s="69"/>
      <c r="BI753" s="64"/>
      <c r="BJ753" s="86"/>
      <c r="BK753" s="64"/>
      <c r="BL753" s="69"/>
      <c r="BM753" s="64"/>
      <c r="BN753" s="64"/>
      <c r="BO753" s="64"/>
      <c r="BP753" s="64"/>
      <c r="BQ753" s="60">
        <v>812.58888000000002</v>
      </c>
      <c r="BR753" s="64"/>
      <c r="BS753" s="69"/>
      <c r="BT753" s="64"/>
      <c r="BU753" s="70"/>
      <c r="BV753" s="66"/>
      <c r="BW753" s="64"/>
      <c r="BX753" s="66"/>
      <c r="BY753" s="66"/>
      <c r="BZ753" s="64"/>
      <c r="CA753" s="64"/>
      <c r="CB753" s="60"/>
      <c r="CC753" s="60"/>
      <c r="CD753" s="64"/>
      <c r="CE753" s="64"/>
      <c r="CF753" s="69"/>
      <c r="CG753" s="64"/>
    </row>
    <row r="754" spans="1:85" ht="46.5" outlineLevel="1" x14ac:dyDescent="0.35">
      <c r="A754" s="92" t="s">
        <v>1246</v>
      </c>
      <c r="B754" s="88" t="s">
        <v>1260</v>
      </c>
      <c r="C754" s="55" t="s">
        <v>71</v>
      </c>
      <c r="D754" s="55" t="s">
        <v>1261</v>
      </c>
      <c r="E754" s="57" t="s">
        <v>65</v>
      </c>
      <c r="F754" s="86">
        <f t="shared" si="166"/>
        <v>2075.8180400000001</v>
      </c>
      <c r="G754" s="59">
        <f t="shared" si="159"/>
        <v>248.46260999999998</v>
      </c>
      <c r="H754" s="60">
        <f t="shared" si="160"/>
        <v>1827.3554300000001</v>
      </c>
      <c r="I754" s="61"/>
      <c r="J754" s="60"/>
      <c r="K754" s="69"/>
      <c r="L754" s="64"/>
      <c r="M754" s="63"/>
      <c r="N754" s="64"/>
      <c r="O754" s="69"/>
      <c r="P754" s="64"/>
      <c r="Q754" s="59">
        <v>133.07366999999999</v>
      </c>
      <c r="R754" s="60">
        <v>254.42232999999999</v>
      </c>
      <c r="S754" s="64">
        <v>361.48700000000002</v>
      </c>
      <c r="T754" s="59"/>
      <c r="U754" s="60"/>
      <c r="V754" s="59"/>
      <c r="W754" s="60"/>
      <c r="X754" s="59"/>
      <c r="Y754" s="60"/>
      <c r="Z754" s="69"/>
      <c r="AA754" s="66"/>
      <c r="AB754" s="63">
        <v>115.38894000000001</v>
      </c>
      <c r="AC754" s="64">
        <v>220.61106000000001</v>
      </c>
      <c r="AD754" s="69"/>
      <c r="AE754" s="64"/>
      <c r="AF754" s="69"/>
      <c r="AG754" s="64"/>
      <c r="AH754" s="59"/>
      <c r="AI754" s="60"/>
      <c r="AJ754" s="64">
        <v>471.09354000000002</v>
      </c>
      <c r="AK754" s="64"/>
      <c r="AL754" s="59"/>
      <c r="AM754" s="60"/>
      <c r="AN754" s="59"/>
      <c r="AO754" s="60"/>
      <c r="AP754" s="59"/>
      <c r="AQ754" s="60"/>
      <c r="AR754" s="69"/>
      <c r="AS754" s="64"/>
      <c r="AT754" s="60"/>
      <c r="AU754" s="64"/>
      <c r="AV754" s="64"/>
      <c r="AW754" s="64"/>
      <c r="AX754" s="64"/>
      <c r="AY754" s="64"/>
      <c r="AZ754" s="64"/>
      <c r="BA754" s="64"/>
      <c r="BB754" s="64"/>
      <c r="BC754" s="69"/>
      <c r="BD754" s="60"/>
      <c r="BE754" s="59"/>
      <c r="BF754" s="60"/>
      <c r="BG754" s="60"/>
      <c r="BH754" s="69"/>
      <c r="BI754" s="64"/>
      <c r="BJ754" s="86"/>
      <c r="BK754" s="64"/>
      <c r="BL754" s="69"/>
      <c r="BM754" s="64"/>
      <c r="BN754" s="64"/>
      <c r="BO754" s="64"/>
      <c r="BP754" s="64"/>
      <c r="BQ754" s="64"/>
      <c r="BR754" s="64"/>
      <c r="BS754" s="69"/>
      <c r="BT754" s="64"/>
      <c r="BU754" s="70"/>
      <c r="BV754" s="66"/>
      <c r="BW754" s="64"/>
      <c r="BX754" s="66"/>
      <c r="BY754" s="66"/>
      <c r="BZ754" s="64"/>
      <c r="CA754" s="64"/>
      <c r="CB754" s="60"/>
      <c r="CC754" s="60"/>
      <c r="CD754" s="64">
        <v>519.74149999999997</v>
      </c>
      <c r="CE754" s="64"/>
      <c r="CF754" s="69"/>
      <c r="CG754" s="64"/>
    </row>
    <row r="755" spans="1:85" ht="69.75" outlineLevel="1" x14ac:dyDescent="0.35">
      <c r="A755" s="92" t="s">
        <v>1246</v>
      </c>
      <c r="B755" s="88" t="s">
        <v>1262</v>
      </c>
      <c r="C755" s="55" t="s">
        <v>71</v>
      </c>
      <c r="D755" s="55" t="s">
        <v>1263</v>
      </c>
      <c r="E755" s="57" t="s">
        <v>65</v>
      </c>
      <c r="F755" s="86">
        <f t="shared" si="166"/>
        <v>18283.222699999998</v>
      </c>
      <c r="G755" s="59">
        <f t="shared" si="159"/>
        <v>12907.09</v>
      </c>
      <c r="H755" s="60">
        <f t="shared" si="160"/>
        <v>5376.1327000000001</v>
      </c>
      <c r="I755" s="61"/>
      <c r="J755" s="60"/>
      <c r="K755" s="69"/>
      <c r="L755" s="64"/>
      <c r="M755" s="63"/>
      <c r="N755" s="64"/>
      <c r="O755" s="69"/>
      <c r="P755" s="64"/>
      <c r="Q755" s="59"/>
      <c r="R755" s="60"/>
      <c r="S755" s="64">
        <v>104.2227</v>
      </c>
      <c r="T755" s="59"/>
      <c r="U755" s="60"/>
      <c r="V755" s="59"/>
      <c r="W755" s="60"/>
      <c r="X755" s="59"/>
      <c r="Y755" s="60"/>
      <c r="Z755" s="69"/>
      <c r="AA755" s="66"/>
      <c r="AB755" s="63"/>
      <c r="AC755" s="64"/>
      <c r="AD755" s="69"/>
      <c r="AE755" s="64"/>
      <c r="AF755" s="69"/>
      <c r="AG755" s="64"/>
      <c r="AH755" s="59"/>
      <c r="AI755" s="60"/>
      <c r="AJ755" s="64"/>
      <c r="AK755" s="64"/>
      <c r="AL755" s="59">
        <v>12907.09</v>
      </c>
      <c r="AM755" s="60">
        <v>5271.91</v>
      </c>
      <c r="AN755" s="59"/>
      <c r="AO755" s="60"/>
      <c r="AP755" s="59"/>
      <c r="AQ755" s="60"/>
      <c r="AR755" s="69"/>
      <c r="AS755" s="64"/>
      <c r="AT755" s="60"/>
      <c r="AU755" s="64"/>
      <c r="AV755" s="64"/>
      <c r="AW755" s="64"/>
      <c r="AX755" s="64"/>
      <c r="AY755" s="64"/>
      <c r="AZ755" s="64"/>
      <c r="BA755" s="64"/>
      <c r="BB755" s="64"/>
      <c r="BC755" s="69"/>
      <c r="BD755" s="60"/>
      <c r="BE755" s="59"/>
      <c r="BF755" s="60"/>
      <c r="BG755" s="60"/>
      <c r="BH755" s="69"/>
      <c r="BI755" s="64"/>
      <c r="BJ755" s="86"/>
      <c r="BK755" s="64"/>
      <c r="BL755" s="69"/>
      <c r="BM755" s="64"/>
      <c r="BN755" s="64"/>
      <c r="BO755" s="64"/>
      <c r="BP755" s="64"/>
      <c r="BQ755" s="64"/>
      <c r="BR755" s="64"/>
      <c r="BS755" s="69"/>
      <c r="BT755" s="64"/>
      <c r="BU755" s="70"/>
      <c r="BV755" s="66"/>
      <c r="BW755" s="64"/>
      <c r="BX755" s="66"/>
      <c r="BY755" s="66"/>
      <c r="BZ755" s="64"/>
      <c r="CA755" s="64"/>
      <c r="CB755" s="60"/>
      <c r="CC755" s="60"/>
      <c r="CD755" s="64"/>
      <c r="CE755" s="64"/>
      <c r="CF755" s="69"/>
      <c r="CG755" s="64"/>
    </row>
    <row r="756" spans="1:85" ht="46.5" outlineLevel="1" x14ac:dyDescent="0.35">
      <c r="A756" s="92" t="s">
        <v>1246</v>
      </c>
      <c r="B756" s="88" t="s">
        <v>1264</v>
      </c>
      <c r="C756" s="55" t="s">
        <v>71</v>
      </c>
      <c r="D756" s="93">
        <v>190206593481</v>
      </c>
      <c r="E756" s="57" t="s">
        <v>65</v>
      </c>
      <c r="F756" s="86">
        <f t="shared" si="166"/>
        <v>442.40800000000002</v>
      </c>
      <c r="G756" s="59">
        <f t="shared" si="159"/>
        <v>0</v>
      </c>
      <c r="H756" s="60">
        <f t="shared" si="160"/>
        <v>442.40800000000002</v>
      </c>
      <c r="I756" s="61"/>
      <c r="J756" s="60"/>
      <c r="K756" s="69"/>
      <c r="L756" s="64"/>
      <c r="M756" s="63"/>
      <c r="N756" s="64"/>
      <c r="O756" s="69"/>
      <c r="P756" s="64"/>
      <c r="Q756" s="59"/>
      <c r="R756" s="60"/>
      <c r="S756" s="64"/>
      <c r="T756" s="59"/>
      <c r="U756" s="60"/>
      <c r="V756" s="59"/>
      <c r="W756" s="60"/>
      <c r="X756" s="59"/>
      <c r="Y756" s="60"/>
      <c r="Z756" s="69"/>
      <c r="AA756" s="66"/>
      <c r="AB756" s="63"/>
      <c r="AC756" s="64"/>
      <c r="AD756" s="69"/>
      <c r="AE756" s="64"/>
      <c r="AF756" s="69"/>
      <c r="AG756" s="64"/>
      <c r="AH756" s="59"/>
      <c r="AI756" s="60"/>
      <c r="AJ756" s="64">
        <v>442.40800000000002</v>
      </c>
      <c r="AK756" s="64"/>
      <c r="AL756" s="59"/>
      <c r="AM756" s="60"/>
      <c r="AN756" s="59"/>
      <c r="AO756" s="60"/>
      <c r="AP756" s="59"/>
      <c r="AQ756" s="60"/>
      <c r="AR756" s="69"/>
      <c r="AS756" s="64"/>
      <c r="AT756" s="60"/>
      <c r="AU756" s="64"/>
      <c r="AV756" s="64"/>
      <c r="AW756" s="64"/>
      <c r="AX756" s="64"/>
      <c r="AY756" s="64"/>
      <c r="AZ756" s="64"/>
      <c r="BA756" s="64"/>
      <c r="BB756" s="64"/>
      <c r="BC756" s="69"/>
      <c r="BD756" s="60"/>
      <c r="BE756" s="59"/>
      <c r="BF756" s="60"/>
      <c r="BG756" s="60"/>
      <c r="BH756" s="69"/>
      <c r="BI756" s="64"/>
      <c r="BJ756" s="86"/>
      <c r="BK756" s="64"/>
      <c r="BL756" s="69"/>
      <c r="BM756" s="64"/>
      <c r="BN756" s="64"/>
      <c r="BO756" s="64"/>
      <c r="BP756" s="64"/>
      <c r="BQ756" s="64"/>
      <c r="BR756" s="64"/>
      <c r="BS756" s="69"/>
      <c r="BT756" s="64"/>
      <c r="BU756" s="70"/>
      <c r="BV756" s="66"/>
      <c r="BW756" s="64"/>
      <c r="BX756" s="66"/>
      <c r="BY756" s="66"/>
      <c r="BZ756" s="64"/>
      <c r="CA756" s="64"/>
      <c r="CB756" s="60"/>
      <c r="CC756" s="60"/>
      <c r="CD756" s="64"/>
      <c r="CE756" s="64"/>
      <c r="CF756" s="69"/>
      <c r="CG756" s="64"/>
    </row>
    <row r="757" spans="1:85" ht="46.5" outlineLevel="1" x14ac:dyDescent="0.35">
      <c r="A757" s="92" t="s">
        <v>1246</v>
      </c>
      <c r="B757" s="88" t="s">
        <v>1265</v>
      </c>
      <c r="C757" s="55" t="s">
        <v>71</v>
      </c>
      <c r="D757" s="93">
        <v>244202562138</v>
      </c>
      <c r="E757" s="57" t="s">
        <v>65</v>
      </c>
      <c r="F757" s="86">
        <f t="shared" si="166"/>
        <v>8753.1861399999998</v>
      </c>
      <c r="G757" s="59">
        <f t="shared" si="159"/>
        <v>1351.31068</v>
      </c>
      <c r="H757" s="60">
        <f t="shared" si="160"/>
        <v>7401.8754599999993</v>
      </c>
      <c r="I757" s="61"/>
      <c r="J757" s="60"/>
      <c r="K757" s="69"/>
      <c r="L757" s="64"/>
      <c r="M757" s="63"/>
      <c r="N757" s="64"/>
      <c r="O757" s="69">
        <v>457.80115000000001</v>
      </c>
      <c r="P757" s="64">
        <v>875.26584000000003</v>
      </c>
      <c r="Q757" s="59">
        <v>69.555289999999999</v>
      </c>
      <c r="R757" s="60">
        <v>132.98211000000001</v>
      </c>
      <c r="S757" s="64">
        <v>2568.3169499999999</v>
      </c>
      <c r="T757" s="59"/>
      <c r="U757" s="60"/>
      <c r="V757" s="59"/>
      <c r="W757" s="60"/>
      <c r="X757" s="59"/>
      <c r="Y757" s="60"/>
      <c r="Z757" s="69"/>
      <c r="AA757" s="66"/>
      <c r="AB757" s="63">
        <v>823.95424000000003</v>
      </c>
      <c r="AC757" s="64">
        <v>1575.3105599999999</v>
      </c>
      <c r="AD757" s="69"/>
      <c r="AE757" s="64"/>
      <c r="AF757" s="69"/>
      <c r="AG757" s="64"/>
      <c r="AH757" s="59"/>
      <c r="AI757" s="60"/>
      <c r="AJ757" s="64"/>
      <c r="AK757" s="64"/>
      <c r="AL757" s="59"/>
      <c r="AM757" s="60"/>
      <c r="AN757" s="59"/>
      <c r="AO757" s="60"/>
      <c r="AP757" s="59"/>
      <c r="AQ757" s="60"/>
      <c r="AR757" s="69"/>
      <c r="AS757" s="64"/>
      <c r="AT757" s="60"/>
      <c r="AU757" s="64"/>
      <c r="AV757" s="64"/>
      <c r="AW757" s="64"/>
      <c r="AX757" s="64"/>
      <c r="AY757" s="64"/>
      <c r="AZ757" s="64"/>
      <c r="BA757" s="64"/>
      <c r="BB757" s="64"/>
      <c r="BC757" s="69"/>
      <c r="BD757" s="60"/>
      <c r="BE757" s="59"/>
      <c r="BF757" s="60"/>
      <c r="BG757" s="60"/>
      <c r="BH757" s="69"/>
      <c r="BI757" s="64"/>
      <c r="BJ757" s="86"/>
      <c r="BK757" s="64"/>
      <c r="BL757" s="69"/>
      <c r="BM757" s="64"/>
      <c r="BN757" s="64"/>
      <c r="BO757" s="64"/>
      <c r="BP757" s="64"/>
      <c r="BQ757" s="60">
        <v>2250</v>
      </c>
      <c r="BR757" s="64"/>
      <c r="BS757" s="69"/>
      <c r="BT757" s="64"/>
      <c r="BU757" s="70"/>
      <c r="BV757" s="66"/>
      <c r="BW757" s="64"/>
      <c r="BX757" s="66"/>
      <c r="BY757" s="66"/>
      <c r="BZ757" s="64"/>
      <c r="CA757" s="64"/>
      <c r="CB757" s="60"/>
      <c r="CC757" s="60"/>
      <c r="CD757" s="64"/>
      <c r="CE757" s="64"/>
      <c r="CF757" s="69"/>
      <c r="CG757" s="64"/>
    </row>
    <row r="758" spans="1:85" ht="46.5" outlineLevel="1" x14ac:dyDescent="0.35">
      <c r="A758" s="92" t="s">
        <v>1246</v>
      </c>
      <c r="B758" s="100" t="s">
        <v>1266</v>
      </c>
      <c r="C758" s="55" t="s">
        <v>71</v>
      </c>
      <c r="D758" s="93">
        <v>244203125003</v>
      </c>
      <c r="E758" s="57" t="s">
        <v>65</v>
      </c>
      <c r="F758" s="86">
        <f t="shared" si="166"/>
        <v>2124</v>
      </c>
      <c r="G758" s="59">
        <f t="shared" si="159"/>
        <v>0</v>
      </c>
      <c r="H758" s="60">
        <f t="shared" si="160"/>
        <v>2124</v>
      </c>
      <c r="I758" s="61"/>
      <c r="J758" s="60"/>
      <c r="K758" s="69"/>
      <c r="L758" s="64"/>
      <c r="M758" s="63"/>
      <c r="N758" s="64"/>
      <c r="O758" s="69"/>
      <c r="P758" s="64"/>
      <c r="Q758" s="59"/>
      <c r="R758" s="60"/>
      <c r="S758" s="64"/>
      <c r="T758" s="59"/>
      <c r="U758" s="60"/>
      <c r="V758" s="59"/>
      <c r="W758" s="60"/>
      <c r="X758" s="59"/>
      <c r="Y758" s="60"/>
      <c r="Z758" s="69"/>
      <c r="AA758" s="66"/>
      <c r="AB758" s="63"/>
      <c r="AC758" s="64"/>
      <c r="AD758" s="69"/>
      <c r="AE758" s="64"/>
      <c r="AF758" s="69"/>
      <c r="AG758" s="64"/>
      <c r="AH758" s="59"/>
      <c r="AI758" s="60"/>
      <c r="AJ758" s="64"/>
      <c r="AK758" s="64"/>
      <c r="AL758" s="59"/>
      <c r="AM758" s="60"/>
      <c r="AN758" s="59"/>
      <c r="AO758" s="60"/>
      <c r="AP758" s="59"/>
      <c r="AQ758" s="60"/>
      <c r="AR758" s="69"/>
      <c r="AS758" s="64"/>
      <c r="AT758" s="60"/>
      <c r="AU758" s="64"/>
      <c r="AV758" s="64"/>
      <c r="AW758" s="64"/>
      <c r="AX758" s="64"/>
      <c r="AY758" s="64"/>
      <c r="AZ758" s="64"/>
      <c r="BA758" s="64"/>
      <c r="BB758" s="64"/>
      <c r="BC758" s="69"/>
      <c r="BD758" s="60"/>
      <c r="BE758" s="59"/>
      <c r="BF758" s="60"/>
      <c r="BG758" s="60"/>
      <c r="BH758" s="69"/>
      <c r="BI758" s="64"/>
      <c r="BJ758" s="86"/>
      <c r="BK758" s="64"/>
      <c r="BL758" s="69"/>
      <c r="BM758" s="64"/>
      <c r="BN758" s="64"/>
      <c r="BO758" s="64"/>
      <c r="BP758" s="64"/>
      <c r="BQ758" s="60">
        <v>2124</v>
      </c>
      <c r="BR758" s="64"/>
      <c r="BS758" s="69"/>
      <c r="BT758" s="64"/>
      <c r="BU758" s="70"/>
      <c r="BV758" s="66"/>
      <c r="BW758" s="64"/>
      <c r="BX758" s="66"/>
      <c r="BY758" s="66"/>
      <c r="BZ758" s="64"/>
      <c r="CA758" s="64"/>
      <c r="CB758" s="60"/>
      <c r="CC758" s="60"/>
      <c r="CD758" s="64"/>
      <c r="CE758" s="64"/>
      <c r="CF758" s="69"/>
      <c r="CG758" s="64"/>
    </row>
    <row r="759" spans="1:85" outlineLevel="1" x14ac:dyDescent="0.35">
      <c r="A759" s="92" t="s">
        <v>1246</v>
      </c>
      <c r="B759" s="88" t="s">
        <v>1273</v>
      </c>
      <c r="C759" s="55" t="s">
        <v>71</v>
      </c>
      <c r="D759" s="77" t="s">
        <v>1274</v>
      </c>
      <c r="E759" s="57" t="s">
        <v>65</v>
      </c>
      <c r="F759" s="86">
        <f t="shared" si="166"/>
        <v>11853.386329999999</v>
      </c>
      <c r="G759" s="59">
        <f t="shared" si="159"/>
        <v>3324.8414600000001</v>
      </c>
      <c r="H759" s="60">
        <f t="shared" si="160"/>
        <v>8528.5448699999997</v>
      </c>
      <c r="I759" s="61"/>
      <c r="J759" s="60"/>
      <c r="K759" s="69">
        <v>1051.0892100000001</v>
      </c>
      <c r="L759" s="64">
        <v>429.31812000000002</v>
      </c>
      <c r="M759" s="63">
        <v>206.98756</v>
      </c>
      <c r="N759" s="64">
        <v>84.544219999999996</v>
      </c>
      <c r="O759" s="69"/>
      <c r="P759" s="64"/>
      <c r="Q759" s="59"/>
      <c r="R759" s="60"/>
      <c r="S759" s="64">
        <v>2047.3265699999999</v>
      </c>
      <c r="T759" s="59">
        <v>1591.37725</v>
      </c>
      <c r="U759" s="60">
        <v>16.074750000000002</v>
      </c>
      <c r="V759" s="59"/>
      <c r="W759" s="60"/>
      <c r="X759" s="59">
        <v>475.38744000000003</v>
      </c>
      <c r="Y759" s="60">
        <v>25.020379999999999</v>
      </c>
      <c r="Z759" s="69"/>
      <c r="AA759" s="66"/>
      <c r="AB759" s="63"/>
      <c r="AC759" s="64"/>
      <c r="AD759" s="69"/>
      <c r="AE759" s="64"/>
      <c r="AF759" s="69"/>
      <c r="AG759" s="64"/>
      <c r="AH759" s="59"/>
      <c r="AI759" s="60"/>
      <c r="AJ759" s="64">
        <v>1439.4358299999999</v>
      </c>
      <c r="AK759" s="64"/>
      <c r="AL759" s="59"/>
      <c r="AM759" s="60"/>
      <c r="AN759" s="59"/>
      <c r="AO759" s="60"/>
      <c r="AP759" s="59"/>
      <c r="AQ759" s="60"/>
      <c r="AR759" s="69"/>
      <c r="AS759" s="64"/>
      <c r="AT759" s="60"/>
      <c r="AU759" s="64"/>
      <c r="AV759" s="64"/>
      <c r="AW759" s="64"/>
      <c r="AX759" s="64"/>
      <c r="AY759" s="64"/>
      <c r="AZ759" s="64"/>
      <c r="BA759" s="64"/>
      <c r="BB759" s="64"/>
      <c r="BC759" s="69"/>
      <c r="BD759" s="60"/>
      <c r="BE759" s="59"/>
      <c r="BF759" s="60"/>
      <c r="BG759" s="60"/>
      <c r="BH759" s="69"/>
      <c r="BI759" s="64"/>
      <c r="BJ759" s="64"/>
      <c r="BK759" s="64"/>
      <c r="BL759" s="69"/>
      <c r="BM759" s="64"/>
      <c r="BN759" s="64"/>
      <c r="BO759" s="64"/>
      <c r="BP759" s="64"/>
      <c r="BQ759" s="60">
        <v>4486.8249999999998</v>
      </c>
      <c r="BR759" s="64"/>
      <c r="BS759" s="69"/>
      <c r="BT759" s="64"/>
      <c r="BU759" s="70"/>
      <c r="BV759" s="66"/>
      <c r="BW759" s="64"/>
      <c r="BX759" s="66"/>
      <c r="BY759" s="66"/>
      <c r="BZ759" s="64"/>
      <c r="CA759" s="64"/>
      <c r="CB759" s="60"/>
      <c r="CC759" s="60"/>
      <c r="CD759" s="64"/>
      <c r="CE759" s="64"/>
      <c r="CF759" s="69"/>
      <c r="CG759" s="64"/>
    </row>
    <row r="760" spans="1:85" ht="46.5" outlineLevel="1" x14ac:dyDescent="0.35">
      <c r="A760" s="84" t="s">
        <v>1246</v>
      </c>
      <c r="B760" s="54" t="s">
        <v>1282</v>
      </c>
      <c r="C760" s="55" t="s">
        <v>130</v>
      </c>
      <c r="D760" s="77">
        <v>190200259120</v>
      </c>
      <c r="E760" s="57" t="s">
        <v>65</v>
      </c>
      <c r="F760" s="86">
        <f t="shared" si="166"/>
        <v>1550</v>
      </c>
      <c r="G760" s="59">
        <f t="shared" si="159"/>
        <v>0</v>
      </c>
      <c r="H760" s="60">
        <f t="shared" si="160"/>
        <v>1550</v>
      </c>
      <c r="I760" s="61"/>
      <c r="J760" s="60"/>
      <c r="K760" s="69"/>
      <c r="L760" s="64"/>
      <c r="M760" s="63"/>
      <c r="N760" s="64"/>
      <c r="O760" s="69"/>
      <c r="P760" s="64"/>
      <c r="Q760" s="59"/>
      <c r="R760" s="60"/>
      <c r="S760" s="64"/>
      <c r="T760" s="59"/>
      <c r="U760" s="60"/>
      <c r="V760" s="59"/>
      <c r="W760" s="60"/>
      <c r="X760" s="59"/>
      <c r="Y760" s="60"/>
      <c r="Z760" s="69"/>
      <c r="AA760" s="66"/>
      <c r="AB760" s="63"/>
      <c r="AC760" s="64"/>
      <c r="AD760" s="69"/>
      <c r="AE760" s="64"/>
      <c r="AF760" s="69"/>
      <c r="AG760" s="64"/>
      <c r="AH760" s="69"/>
      <c r="AI760" s="73"/>
      <c r="AJ760" s="64"/>
      <c r="AK760" s="64"/>
      <c r="AL760" s="59"/>
      <c r="AM760" s="60"/>
      <c r="AN760" s="59"/>
      <c r="AO760" s="60"/>
      <c r="AP760" s="59"/>
      <c r="AQ760" s="60"/>
      <c r="AR760" s="69"/>
      <c r="AS760" s="64"/>
      <c r="AT760" s="60"/>
      <c r="AU760" s="64"/>
      <c r="AV760" s="64"/>
      <c r="AW760" s="64"/>
      <c r="AX760" s="64"/>
      <c r="AY760" s="64"/>
      <c r="AZ760" s="64">
        <v>1550</v>
      </c>
      <c r="BA760" s="64"/>
      <c r="BB760" s="64"/>
      <c r="BC760" s="69"/>
      <c r="BD760" s="60"/>
      <c r="BE760" s="59"/>
      <c r="BF760" s="60"/>
      <c r="BG760" s="60"/>
      <c r="BH760" s="69"/>
      <c r="BI760" s="64"/>
      <c r="BJ760" s="64"/>
      <c r="BK760" s="64"/>
      <c r="BL760" s="69"/>
      <c r="BM760" s="64"/>
      <c r="BN760" s="64"/>
      <c r="BO760" s="64"/>
      <c r="BP760" s="64"/>
      <c r="BQ760" s="64"/>
      <c r="BR760" s="64"/>
      <c r="BS760" s="69"/>
      <c r="BT760" s="64"/>
      <c r="BU760" s="70"/>
      <c r="BV760" s="66"/>
      <c r="BW760" s="64"/>
      <c r="BX760" s="66"/>
      <c r="BY760" s="66"/>
      <c r="BZ760" s="64"/>
      <c r="CA760" s="64"/>
      <c r="CB760" s="60"/>
      <c r="CC760" s="60"/>
      <c r="CD760" s="64"/>
      <c r="CE760" s="64"/>
      <c r="CF760" s="69"/>
      <c r="CG760" s="64"/>
    </row>
    <row r="761" spans="1:85" ht="69.75" outlineLevel="1" x14ac:dyDescent="0.35">
      <c r="A761" s="92" t="s">
        <v>1246</v>
      </c>
      <c r="B761" s="88" t="s">
        <v>1275</v>
      </c>
      <c r="C761" s="55" t="s">
        <v>188</v>
      </c>
      <c r="D761" s="77">
        <v>2442012944</v>
      </c>
      <c r="E761" s="57" t="s">
        <v>261</v>
      </c>
      <c r="F761" s="86">
        <f t="shared" si="166"/>
        <v>125853.47769</v>
      </c>
      <c r="G761" s="59">
        <f t="shared" si="159"/>
        <v>0</v>
      </c>
      <c r="H761" s="60">
        <f t="shared" si="160"/>
        <v>125853.47769</v>
      </c>
      <c r="I761" s="61"/>
      <c r="J761" s="60"/>
      <c r="K761" s="69"/>
      <c r="L761" s="64"/>
      <c r="M761" s="63"/>
      <c r="N761" s="64"/>
      <c r="O761" s="69"/>
      <c r="P761" s="64"/>
      <c r="Q761" s="59"/>
      <c r="R761" s="60"/>
      <c r="S761" s="64"/>
      <c r="T761" s="59"/>
      <c r="U761" s="60"/>
      <c r="V761" s="59"/>
      <c r="W761" s="60"/>
      <c r="X761" s="59"/>
      <c r="Y761" s="60"/>
      <c r="Z761" s="69"/>
      <c r="AA761" s="66"/>
      <c r="AB761" s="63"/>
      <c r="AC761" s="64"/>
      <c r="AD761" s="69"/>
      <c r="AE761" s="64"/>
      <c r="AF761" s="69"/>
      <c r="AG761" s="64"/>
      <c r="AH761" s="59"/>
      <c r="AI761" s="60"/>
      <c r="AJ761" s="64"/>
      <c r="AK761" s="64"/>
      <c r="AL761" s="59"/>
      <c r="AM761" s="60"/>
      <c r="AN761" s="59"/>
      <c r="AO761" s="60"/>
      <c r="AP761" s="59"/>
      <c r="AQ761" s="60"/>
      <c r="AR761" s="69"/>
      <c r="AS761" s="64"/>
      <c r="AT761" s="60"/>
      <c r="AU761" s="64"/>
      <c r="AV761" s="64"/>
      <c r="AW761" s="64"/>
      <c r="AX761" s="64"/>
      <c r="AY761" s="64"/>
      <c r="AZ761" s="64"/>
      <c r="BA761" s="64"/>
      <c r="BB761" s="64"/>
      <c r="BC761" s="69"/>
      <c r="BD761" s="60"/>
      <c r="BE761" s="59"/>
      <c r="BF761" s="60"/>
      <c r="BG761" s="60"/>
      <c r="BH761" s="69"/>
      <c r="BI761" s="64"/>
      <c r="BJ761" s="64"/>
      <c r="BK761" s="64">
        <v>35665.347650000003</v>
      </c>
      <c r="BL761" s="69"/>
      <c r="BM761" s="64"/>
      <c r="BN761" s="64"/>
      <c r="BO761" s="64"/>
      <c r="BP761" s="64"/>
      <c r="BQ761" s="64"/>
      <c r="BR761" s="64">
        <v>227.87401</v>
      </c>
      <c r="BS761" s="69"/>
      <c r="BT761" s="64"/>
      <c r="BU761" s="70"/>
      <c r="BV761" s="66"/>
      <c r="BW761" s="64"/>
      <c r="BX761" s="66"/>
      <c r="BY761" s="66"/>
      <c r="BZ761" s="64"/>
      <c r="CA761" s="64"/>
      <c r="CB761" s="60">
        <v>89960.256030000004</v>
      </c>
      <c r="CC761" s="60"/>
      <c r="CD761" s="64"/>
      <c r="CE761" s="64"/>
      <c r="CF761" s="69"/>
      <c r="CG761" s="64"/>
    </row>
    <row r="762" spans="1:85" ht="302.25" outlineLevel="1" x14ac:dyDescent="0.35">
      <c r="A762" s="92" t="s">
        <v>1246</v>
      </c>
      <c r="B762" s="160" t="s">
        <v>1279</v>
      </c>
      <c r="C762" s="55" t="s">
        <v>104</v>
      </c>
      <c r="D762" s="77">
        <v>2442013948</v>
      </c>
      <c r="E762" s="57" t="s">
        <v>65</v>
      </c>
      <c r="F762" s="86">
        <f t="shared" si="166"/>
        <v>22797</v>
      </c>
      <c r="G762" s="59">
        <f t="shared" si="159"/>
        <v>0</v>
      </c>
      <c r="H762" s="60">
        <f t="shared" si="160"/>
        <v>22797</v>
      </c>
      <c r="I762" s="61"/>
      <c r="J762" s="60"/>
      <c r="K762" s="69"/>
      <c r="L762" s="64"/>
      <c r="M762" s="63"/>
      <c r="N762" s="64"/>
      <c r="O762" s="69"/>
      <c r="P762" s="64"/>
      <c r="Q762" s="59"/>
      <c r="R762" s="60"/>
      <c r="S762" s="64"/>
      <c r="T762" s="59"/>
      <c r="U762" s="60"/>
      <c r="V762" s="59"/>
      <c r="W762" s="60"/>
      <c r="X762" s="59"/>
      <c r="Y762" s="60"/>
      <c r="Z762" s="69"/>
      <c r="AA762" s="66"/>
      <c r="AB762" s="63"/>
      <c r="AC762" s="64"/>
      <c r="AD762" s="69"/>
      <c r="AE762" s="64"/>
      <c r="AF762" s="69"/>
      <c r="AG762" s="64"/>
      <c r="AH762" s="59"/>
      <c r="AI762" s="60"/>
      <c r="AJ762" s="64"/>
      <c r="AK762" s="64"/>
      <c r="AL762" s="59"/>
      <c r="AM762" s="60"/>
      <c r="AN762" s="59"/>
      <c r="AO762" s="60"/>
      <c r="AP762" s="59"/>
      <c r="AQ762" s="60"/>
      <c r="AR762" s="69"/>
      <c r="AS762" s="64"/>
      <c r="AT762" s="60"/>
      <c r="AU762" s="64"/>
      <c r="AV762" s="64"/>
      <c r="AW762" s="64"/>
      <c r="AX762" s="64"/>
      <c r="AY762" s="64">
        <v>1062</v>
      </c>
      <c r="AZ762" s="64"/>
      <c r="BA762" s="64"/>
      <c r="BB762" s="64"/>
      <c r="BC762" s="69"/>
      <c r="BD762" s="60"/>
      <c r="BE762" s="59"/>
      <c r="BF762" s="60"/>
      <c r="BG762" s="60"/>
      <c r="BH762" s="69"/>
      <c r="BI762" s="64"/>
      <c r="BJ762" s="86"/>
      <c r="BK762" s="64"/>
      <c r="BL762" s="69"/>
      <c r="BM762" s="64"/>
      <c r="BN762" s="64"/>
      <c r="BO762" s="64"/>
      <c r="BP762" s="64">
        <f>9900+8550+3285</f>
        <v>21735</v>
      </c>
      <c r="BQ762" s="64"/>
      <c r="BR762" s="64"/>
      <c r="BS762" s="69"/>
      <c r="BT762" s="64"/>
      <c r="BU762" s="70"/>
      <c r="BV762" s="66"/>
      <c r="BW762" s="64"/>
      <c r="BX762" s="66"/>
      <c r="BY762" s="66"/>
      <c r="BZ762" s="64"/>
      <c r="CA762" s="64"/>
      <c r="CB762" s="60"/>
      <c r="CC762" s="60"/>
      <c r="CD762" s="64"/>
      <c r="CE762" s="64"/>
      <c r="CF762" s="69"/>
      <c r="CG762" s="64"/>
    </row>
    <row r="763" spans="1:85" ht="93" outlineLevel="1" x14ac:dyDescent="0.35">
      <c r="A763" s="92" t="s">
        <v>1246</v>
      </c>
      <c r="B763" s="88" t="s">
        <v>1278</v>
      </c>
      <c r="C763" s="55" t="s">
        <v>104</v>
      </c>
      <c r="D763" s="77">
        <v>2442012180</v>
      </c>
      <c r="E763" s="57" t="s">
        <v>65</v>
      </c>
      <c r="F763" s="86">
        <f t="shared" si="166"/>
        <v>25593.850000000002</v>
      </c>
      <c r="G763" s="59">
        <f t="shared" si="159"/>
        <v>8126.5558300000002</v>
      </c>
      <c r="H763" s="60">
        <f t="shared" si="160"/>
        <v>17467.294170000001</v>
      </c>
      <c r="I763" s="61"/>
      <c r="J763" s="60"/>
      <c r="K763" s="69"/>
      <c r="L763" s="64"/>
      <c r="M763" s="63"/>
      <c r="N763" s="64"/>
      <c r="O763" s="69"/>
      <c r="P763" s="64"/>
      <c r="Q763" s="59"/>
      <c r="R763" s="60"/>
      <c r="S763" s="64"/>
      <c r="T763" s="59"/>
      <c r="U763" s="60"/>
      <c r="V763" s="59"/>
      <c r="W763" s="60"/>
      <c r="X763" s="59"/>
      <c r="Y763" s="60"/>
      <c r="Z763" s="69"/>
      <c r="AA763" s="66"/>
      <c r="AB763" s="63"/>
      <c r="AC763" s="64"/>
      <c r="AD763" s="69"/>
      <c r="AE763" s="64"/>
      <c r="AF763" s="69"/>
      <c r="AG763" s="64"/>
      <c r="AH763" s="59"/>
      <c r="AI763" s="60"/>
      <c r="AJ763" s="64"/>
      <c r="AK763" s="64"/>
      <c r="AL763" s="59"/>
      <c r="AM763" s="60"/>
      <c r="AN763" s="59"/>
      <c r="AO763" s="60"/>
      <c r="AP763" s="59"/>
      <c r="AQ763" s="60"/>
      <c r="AR763" s="69">
        <v>8126.5558300000002</v>
      </c>
      <c r="AS763" s="64">
        <v>1920.0941700000001</v>
      </c>
      <c r="AT763" s="60"/>
      <c r="AU763" s="64"/>
      <c r="AV763" s="64"/>
      <c r="AW763" s="64"/>
      <c r="AX763" s="64"/>
      <c r="AY763" s="64"/>
      <c r="AZ763" s="64"/>
      <c r="BA763" s="64"/>
      <c r="BB763" s="64"/>
      <c r="BC763" s="69"/>
      <c r="BD763" s="60"/>
      <c r="BE763" s="59"/>
      <c r="BF763" s="60"/>
      <c r="BG763" s="60"/>
      <c r="BH763" s="69"/>
      <c r="BI763" s="64"/>
      <c r="BJ763" s="86"/>
      <c r="BK763" s="64"/>
      <c r="BL763" s="69"/>
      <c r="BM763" s="64"/>
      <c r="BN763" s="64"/>
      <c r="BO763" s="64"/>
      <c r="BP763" s="64">
        <f>3045.6+4161.6+4890+3450</f>
        <v>15547.2</v>
      </c>
      <c r="BQ763" s="64"/>
      <c r="BR763" s="64"/>
      <c r="BS763" s="69"/>
      <c r="BT763" s="64"/>
      <c r="BU763" s="70"/>
      <c r="BV763" s="66"/>
      <c r="BW763" s="64"/>
      <c r="BX763" s="66"/>
      <c r="BY763" s="66"/>
      <c r="BZ763" s="64"/>
      <c r="CA763" s="64"/>
      <c r="CB763" s="60"/>
      <c r="CC763" s="60"/>
      <c r="CD763" s="64"/>
      <c r="CE763" s="64"/>
      <c r="CF763" s="69"/>
      <c r="CG763" s="64"/>
    </row>
    <row r="764" spans="1:85" ht="46.5" outlineLevel="1" x14ac:dyDescent="0.35">
      <c r="A764" s="92" t="s">
        <v>1246</v>
      </c>
      <c r="B764" s="88" t="s">
        <v>1276</v>
      </c>
      <c r="C764" s="55" t="s">
        <v>113</v>
      </c>
      <c r="D764" s="77" t="s">
        <v>1277</v>
      </c>
      <c r="E764" s="57" t="s">
        <v>261</v>
      </c>
      <c r="F764" s="86">
        <f t="shared" si="166"/>
        <v>28331.79839</v>
      </c>
      <c r="G764" s="59">
        <f t="shared" si="159"/>
        <v>0</v>
      </c>
      <c r="H764" s="60">
        <f t="shared" si="160"/>
        <v>28331.79839</v>
      </c>
      <c r="I764" s="61"/>
      <c r="J764" s="60"/>
      <c r="K764" s="69"/>
      <c r="L764" s="64"/>
      <c r="M764" s="63"/>
      <c r="N764" s="64"/>
      <c r="O764" s="69"/>
      <c r="P764" s="64"/>
      <c r="Q764" s="59"/>
      <c r="R764" s="60"/>
      <c r="S764" s="64"/>
      <c r="T764" s="59"/>
      <c r="U764" s="60"/>
      <c r="V764" s="59"/>
      <c r="W764" s="60"/>
      <c r="X764" s="59"/>
      <c r="Y764" s="60"/>
      <c r="Z764" s="69"/>
      <c r="AA764" s="66"/>
      <c r="AB764" s="63"/>
      <c r="AC764" s="64"/>
      <c r="AD764" s="69"/>
      <c r="AE764" s="64"/>
      <c r="AF764" s="69"/>
      <c r="AG764" s="64"/>
      <c r="AH764" s="59"/>
      <c r="AI764" s="60"/>
      <c r="AJ764" s="64">
        <v>28331.79839</v>
      </c>
      <c r="AK764" s="64"/>
      <c r="AL764" s="59"/>
      <c r="AM764" s="60"/>
      <c r="AN764" s="59"/>
      <c r="AO764" s="60"/>
      <c r="AP764" s="59"/>
      <c r="AQ764" s="60"/>
      <c r="AR764" s="69"/>
      <c r="AS764" s="64"/>
      <c r="AT764" s="60"/>
      <c r="AU764" s="64"/>
      <c r="AV764" s="64"/>
      <c r="AW764" s="64"/>
      <c r="AX764" s="64"/>
      <c r="AY764" s="64"/>
      <c r="AZ764" s="64"/>
      <c r="BA764" s="64"/>
      <c r="BB764" s="64"/>
      <c r="BC764" s="69"/>
      <c r="BD764" s="60"/>
      <c r="BE764" s="59"/>
      <c r="BF764" s="60"/>
      <c r="BG764" s="60"/>
      <c r="BH764" s="69"/>
      <c r="BI764" s="64"/>
      <c r="BJ764" s="86"/>
      <c r="BK764" s="64"/>
      <c r="BL764" s="69"/>
      <c r="BM764" s="64"/>
      <c r="BN764" s="64"/>
      <c r="BO764" s="64"/>
      <c r="BP764" s="64"/>
      <c r="BQ764" s="64"/>
      <c r="BR764" s="64"/>
      <c r="BS764" s="69"/>
      <c r="BT764" s="64"/>
      <c r="BU764" s="70"/>
      <c r="BV764" s="66"/>
      <c r="BW764" s="64"/>
      <c r="BX764" s="66"/>
      <c r="BY764" s="66"/>
      <c r="BZ764" s="64"/>
      <c r="CA764" s="64"/>
      <c r="CB764" s="60"/>
      <c r="CC764" s="60"/>
      <c r="CD764" s="64"/>
      <c r="CE764" s="64"/>
      <c r="CF764" s="69"/>
      <c r="CG764" s="64"/>
    </row>
    <row r="765" spans="1:85" outlineLevel="1" x14ac:dyDescent="0.35">
      <c r="A765" s="84" t="s">
        <v>1246</v>
      </c>
      <c r="B765" s="54" t="s">
        <v>1280</v>
      </c>
      <c r="C765" s="55" t="s">
        <v>113</v>
      </c>
      <c r="D765" s="77" t="s">
        <v>1281</v>
      </c>
      <c r="E765" s="57" t="s">
        <v>261</v>
      </c>
      <c r="F765" s="86">
        <f t="shared" si="166"/>
        <v>89913.108349999995</v>
      </c>
      <c r="G765" s="59">
        <f t="shared" si="159"/>
        <v>28201.71486</v>
      </c>
      <c r="H765" s="60">
        <f t="shared" si="160"/>
        <v>61711.393490000002</v>
      </c>
      <c r="I765" s="61">
        <v>4928.0693300000003</v>
      </c>
      <c r="J765" s="60">
        <v>2012.87339</v>
      </c>
      <c r="K765" s="69"/>
      <c r="L765" s="64"/>
      <c r="M765" s="63">
        <v>450.62864000000002</v>
      </c>
      <c r="N765" s="64">
        <v>184.05958999999999</v>
      </c>
      <c r="O765" s="69"/>
      <c r="P765" s="64"/>
      <c r="Q765" s="59"/>
      <c r="R765" s="60"/>
      <c r="S765" s="64">
        <f>3708.40316+1585.55284</f>
        <v>5293.9560000000001</v>
      </c>
      <c r="T765" s="59">
        <v>2022.88652</v>
      </c>
      <c r="U765" s="60">
        <v>20.433479999999999</v>
      </c>
      <c r="V765" s="59"/>
      <c r="W765" s="60"/>
      <c r="X765" s="59">
        <v>633.56744000000003</v>
      </c>
      <c r="Y765" s="60">
        <v>33.345649999999999</v>
      </c>
      <c r="Z765" s="69"/>
      <c r="AA765" s="66"/>
      <c r="AB765" s="63"/>
      <c r="AC765" s="64"/>
      <c r="AD765" s="69"/>
      <c r="AE765" s="64"/>
      <c r="AF765" s="69">
        <v>1238.8676800000001</v>
      </c>
      <c r="AG765" s="64">
        <v>506.01638000000003</v>
      </c>
      <c r="AH765" s="69">
        <v>18927.695250000001</v>
      </c>
      <c r="AI765" s="73">
        <v>7731.0304500000002</v>
      </c>
      <c r="AJ765" s="64">
        <v>44082.865810000003</v>
      </c>
      <c r="AK765" s="64"/>
      <c r="AL765" s="59"/>
      <c r="AM765" s="60"/>
      <c r="AN765" s="59"/>
      <c r="AO765" s="60"/>
      <c r="AP765" s="59"/>
      <c r="AQ765" s="60"/>
      <c r="AR765" s="69"/>
      <c r="AS765" s="64"/>
      <c r="AT765" s="60"/>
      <c r="AU765" s="64"/>
      <c r="AV765" s="64"/>
      <c r="AW765" s="64"/>
      <c r="AX765" s="64"/>
      <c r="AY765" s="64"/>
      <c r="AZ765" s="64"/>
      <c r="BA765" s="64"/>
      <c r="BB765" s="64"/>
      <c r="BC765" s="69"/>
      <c r="BD765" s="60"/>
      <c r="BE765" s="59"/>
      <c r="BF765" s="60"/>
      <c r="BG765" s="60"/>
      <c r="BH765" s="69"/>
      <c r="BI765" s="64"/>
      <c r="BJ765" s="64">
        <v>84.653589999999994</v>
      </c>
      <c r="BK765" s="64">
        <v>524.61380999999994</v>
      </c>
      <c r="BL765" s="69"/>
      <c r="BM765" s="64"/>
      <c r="BN765" s="64"/>
      <c r="BO765" s="64"/>
      <c r="BP765" s="64"/>
      <c r="BQ765" s="64"/>
      <c r="BR765" s="64">
        <v>15.42376</v>
      </c>
      <c r="BS765" s="69"/>
      <c r="BT765" s="64"/>
      <c r="BU765" s="70"/>
      <c r="BV765" s="66"/>
      <c r="BW765" s="64"/>
      <c r="BX765" s="66"/>
      <c r="BY765" s="66"/>
      <c r="BZ765" s="64"/>
      <c r="CA765" s="64"/>
      <c r="CB765" s="60"/>
      <c r="CC765" s="60">
        <v>17.521820000000002</v>
      </c>
      <c r="CD765" s="64">
        <v>1204.5997600000001</v>
      </c>
      <c r="CE765" s="64"/>
      <c r="CF765" s="69"/>
      <c r="CG765" s="64"/>
    </row>
    <row r="766" spans="1:85" outlineLevel="1" x14ac:dyDescent="0.35">
      <c r="A766" s="92" t="s">
        <v>1246</v>
      </c>
      <c r="B766" s="88" t="s">
        <v>372</v>
      </c>
      <c r="C766" s="55" t="s">
        <v>113</v>
      </c>
      <c r="D766" s="77">
        <v>2442013698</v>
      </c>
      <c r="E766" s="57" t="s">
        <v>65</v>
      </c>
      <c r="F766" s="86">
        <f t="shared" si="166"/>
        <v>584.82564000000002</v>
      </c>
      <c r="G766" s="59">
        <f t="shared" si="159"/>
        <v>0</v>
      </c>
      <c r="H766" s="60">
        <f t="shared" si="160"/>
        <v>584.82564000000002</v>
      </c>
      <c r="I766" s="61"/>
      <c r="J766" s="60"/>
      <c r="K766" s="69"/>
      <c r="L766" s="64"/>
      <c r="M766" s="63"/>
      <c r="N766" s="64"/>
      <c r="O766" s="69"/>
      <c r="P766" s="64"/>
      <c r="Q766" s="59"/>
      <c r="R766" s="60"/>
      <c r="S766" s="64"/>
      <c r="T766" s="59"/>
      <c r="U766" s="60"/>
      <c r="V766" s="59"/>
      <c r="W766" s="60"/>
      <c r="X766" s="59"/>
      <c r="Y766" s="60"/>
      <c r="Z766" s="69"/>
      <c r="AA766" s="66"/>
      <c r="AB766" s="63"/>
      <c r="AC766" s="64"/>
      <c r="AD766" s="69"/>
      <c r="AE766" s="64"/>
      <c r="AF766" s="69"/>
      <c r="AG766" s="64"/>
      <c r="AH766" s="59"/>
      <c r="AI766" s="60"/>
      <c r="AJ766" s="64">
        <v>584.82564000000002</v>
      </c>
      <c r="AK766" s="64"/>
      <c r="AL766" s="59"/>
      <c r="AM766" s="60"/>
      <c r="AN766" s="59"/>
      <c r="AO766" s="60"/>
      <c r="AP766" s="59"/>
      <c r="AQ766" s="60"/>
      <c r="AR766" s="69"/>
      <c r="AS766" s="64"/>
      <c r="AT766" s="60"/>
      <c r="AU766" s="64"/>
      <c r="AV766" s="64"/>
      <c r="AW766" s="64"/>
      <c r="AX766" s="64"/>
      <c r="AY766" s="64"/>
      <c r="AZ766" s="64"/>
      <c r="BA766" s="64"/>
      <c r="BB766" s="64"/>
      <c r="BC766" s="69"/>
      <c r="BD766" s="60"/>
      <c r="BE766" s="59"/>
      <c r="BF766" s="60"/>
      <c r="BG766" s="60"/>
      <c r="BH766" s="69"/>
      <c r="BI766" s="64"/>
      <c r="BJ766" s="64"/>
      <c r="BK766" s="64"/>
      <c r="BL766" s="69"/>
      <c r="BM766" s="64"/>
      <c r="BN766" s="64"/>
      <c r="BO766" s="64"/>
      <c r="BP766" s="64"/>
      <c r="BQ766" s="64"/>
      <c r="BR766" s="64"/>
      <c r="BS766" s="69"/>
      <c r="BT766" s="64"/>
      <c r="BU766" s="70"/>
      <c r="BV766" s="66"/>
      <c r="BW766" s="64"/>
      <c r="BX766" s="66"/>
      <c r="BY766" s="66"/>
      <c r="BZ766" s="64"/>
      <c r="CA766" s="64"/>
      <c r="CB766" s="60"/>
      <c r="CC766" s="60"/>
      <c r="CD766" s="64"/>
      <c r="CE766" s="64"/>
      <c r="CF766" s="69"/>
      <c r="CG766" s="64"/>
    </row>
    <row r="767" spans="1:85" s="78" customFormat="1" ht="22.5" x14ac:dyDescent="0.3">
      <c r="A767" s="95" t="s">
        <v>1283</v>
      </c>
      <c r="B767" s="106"/>
      <c r="C767" s="97" t="s">
        <v>133</v>
      </c>
      <c r="D767" s="98"/>
      <c r="E767" s="98"/>
      <c r="F767" s="99">
        <f t="shared" ref="F767:AK767" si="167">SUBTOTAL(9,F741:F766)</f>
        <v>503164.40150999994</v>
      </c>
      <c r="G767" s="99">
        <f t="shared" si="167"/>
        <v>91384.452010000008</v>
      </c>
      <c r="H767" s="99">
        <f t="shared" si="167"/>
        <v>411779.94949999999</v>
      </c>
      <c r="I767" s="99">
        <f t="shared" si="167"/>
        <v>4928.0693300000003</v>
      </c>
      <c r="J767" s="99">
        <f t="shared" si="167"/>
        <v>2012.87339</v>
      </c>
      <c r="K767" s="99">
        <f t="shared" si="167"/>
        <v>1051.0892100000001</v>
      </c>
      <c r="L767" s="99">
        <f t="shared" si="167"/>
        <v>429.31812000000002</v>
      </c>
      <c r="M767" s="99">
        <f t="shared" si="167"/>
        <v>657.61620000000005</v>
      </c>
      <c r="N767" s="99">
        <f t="shared" si="167"/>
        <v>268.60380999999995</v>
      </c>
      <c r="O767" s="99">
        <f t="shared" si="167"/>
        <v>648.28960000000006</v>
      </c>
      <c r="P767" s="99">
        <f t="shared" si="167"/>
        <v>1239.4589800000001</v>
      </c>
      <c r="Q767" s="99">
        <f t="shared" si="167"/>
        <v>362.31736000000001</v>
      </c>
      <c r="R767" s="99">
        <f t="shared" si="167"/>
        <v>692.71123999999998</v>
      </c>
      <c r="S767" s="99">
        <f t="shared" si="167"/>
        <v>14210.44211</v>
      </c>
      <c r="T767" s="99">
        <f t="shared" si="167"/>
        <v>3614.26377</v>
      </c>
      <c r="U767" s="99">
        <f t="shared" si="167"/>
        <v>36.508229999999998</v>
      </c>
      <c r="V767" s="99">
        <f t="shared" si="167"/>
        <v>0</v>
      </c>
      <c r="W767" s="99">
        <f t="shared" si="167"/>
        <v>0</v>
      </c>
      <c r="X767" s="99">
        <f t="shared" si="167"/>
        <v>1108.95488</v>
      </c>
      <c r="Y767" s="99">
        <f t="shared" si="167"/>
        <v>58.366029999999995</v>
      </c>
      <c r="Z767" s="99">
        <f t="shared" si="167"/>
        <v>0</v>
      </c>
      <c r="AA767" s="99">
        <f t="shared" si="167"/>
        <v>0</v>
      </c>
      <c r="AB767" s="99">
        <f t="shared" si="167"/>
        <v>1214.2367200000001</v>
      </c>
      <c r="AC767" s="99">
        <f t="shared" si="167"/>
        <v>2321.4880800000001</v>
      </c>
      <c r="AD767" s="99">
        <f t="shared" si="167"/>
        <v>0</v>
      </c>
      <c r="AE767" s="99">
        <f t="shared" si="167"/>
        <v>0</v>
      </c>
      <c r="AF767" s="99">
        <f t="shared" si="167"/>
        <v>1238.8676800000001</v>
      </c>
      <c r="AG767" s="99">
        <f t="shared" si="167"/>
        <v>506.01638000000003</v>
      </c>
      <c r="AH767" s="99">
        <f t="shared" si="167"/>
        <v>46987.450880000004</v>
      </c>
      <c r="AI767" s="99">
        <f t="shared" si="167"/>
        <v>19192.057399999998</v>
      </c>
      <c r="AJ767" s="99">
        <f t="shared" si="167"/>
        <v>130636.10815</v>
      </c>
      <c r="AK767" s="99">
        <f t="shared" si="167"/>
        <v>0</v>
      </c>
      <c r="AL767" s="99">
        <f t="shared" ref="AL767:BQ767" si="168">SUBTOTAL(9,AL741:AL766)</f>
        <v>16559.669999999998</v>
      </c>
      <c r="AM767" s="99">
        <f t="shared" si="168"/>
        <v>6763.8088699999998</v>
      </c>
      <c r="AN767" s="99">
        <f t="shared" si="168"/>
        <v>0</v>
      </c>
      <c r="AO767" s="99">
        <f t="shared" si="168"/>
        <v>0</v>
      </c>
      <c r="AP767" s="99">
        <f t="shared" si="168"/>
        <v>3673.9229599999999</v>
      </c>
      <c r="AQ767" s="99">
        <f t="shared" si="168"/>
        <v>1976.0770400000001</v>
      </c>
      <c r="AR767" s="99">
        <f t="shared" si="168"/>
        <v>8126.5558300000002</v>
      </c>
      <c r="AS767" s="99">
        <f t="shared" si="168"/>
        <v>1920.0941700000001</v>
      </c>
      <c r="AT767" s="99">
        <f t="shared" si="168"/>
        <v>0</v>
      </c>
      <c r="AU767" s="99">
        <f t="shared" si="168"/>
        <v>0</v>
      </c>
      <c r="AV767" s="99">
        <f t="shared" si="168"/>
        <v>0</v>
      </c>
      <c r="AW767" s="99">
        <f t="shared" si="168"/>
        <v>0</v>
      </c>
      <c r="AX767" s="99">
        <f t="shared" si="168"/>
        <v>0</v>
      </c>
      <c r="AY767" s="99">
        <f t="shared" si="168"/>
        <v>1062</v>
      </c>
      <c r="AZ767" s="99">
        <f t="shared" si="168"/>
        <v>1550</v>
      </c>
      <c r="BA767" s="99">
        <f t="shared" si="168"/>
        <v>39200</v>
      </c>
      <c r="BB767" s="99">
        <f t="shared" si="168"/>
        <v>0</v>
      </c>
      <c r="BC767" s="99">
        <f t="shared" si="168"/>
        <v>0</v>
      </c>
      <c r="BD767" s="99">
        <f t="shared" si="168"/>
        <v>0</v>
      </c>
      <c r="BE767" s="99">
        <f t="shared" si="168"/>
        <v>0</v>
      </c>
      <c r="BF767" s="99">
        <f t="shared" si="168"/>
        <v>0</v>
      </c>
      <c r="BG767" s="99">
        <f t="shared" si="168"/>
        <v>0</v>
      </c>
      <c r="BH767" s="99">
        <f t="shared" si="168"/>
        <v>0</v>
      </c>
      <c r="BI767" s="99">
        <f t="shared" si="168"/>
        <v>0</v>
      </c>
      <c r="BJ767" s="99">
        <f t="shared" si="168"/>
        <v>84.653589999999994</v>
      </c>
      <c r="BK767" s="99">
        <f t="shared" si="168"/>
        <v>36189.961460000006</v>
      </c>
      <c r="BL767" s="99">
        <f>SUBTOTAL(9,BL741:BL766)</f>
        <v>0</v>
      </c>
      <c r="BM767" s="99">
        <f>SUBTOTAL(9,BM741:BM766)</f>
        <v>0</v>
      </c>
      <c r="BN767" s="99">
        <f t="shared" si="168"/>
        <v>0</v>
      </c>
      <c r="BO767" s="99">
        <f t="shared" si="168"/>
        <v>0</v>
      </c>
      <c r="BP767" s="99">
        <f t="shared" si="168"/>
        <v>37282.199999999997</v>
      </c>
      <c r="BQ767" s="99">
        <f t="shared" si="168"/>
        <v>13415.553930000002</v>
      </c>
      <c r="BR767" s="99">
        <f t="shared" ref="BR767:CG767" si="169">SUBTOTAL(9,BR741:BR766)</f>
        <v>243.29776999999999</v>
      </c>
      <c r="BS767" s="99">
        <f t="shared" si="169"/>
        <v>0</v>
      </c>
      <c r="BT767" s="99">
        <f t="shared" si="169"/>
        <v>0</v>
      </c>
      <c r="BU767" s="99">
        <f t="shared" si="169"/>
        <v>290.32703000000004</v>
      </c>
      <c r="BV767" s="99">
        <f t="shared" si="169"/>
        <v>114.47242</v>
      </c>
      <c r="BW767" s="99">
        <f t="shared" si="169"/>
        <v>922.82056</v>
      </c>
      <c r="BX767" s="99">
        <f t="shared" si="169"/>
        <v>240.03360000000001</v>
      </c>
      <c r="BY767" s="99">
        <f t="shared" si="169"/>
        <v>0</v>
      </c>
      <c r="BZ767" s="99">
        <f t="shared" si="169"/>
        <v>0</v>
      </c>
      <c r="CA767" s="99">
        <f t="shared" si="169"/>
        <v>0</v>
      </c>
      <c r="CB767" s="99">
        <f t="shared" si="169"/>
        <v>89993.528290000002</v>
      </c>
      <c r="CC767" s="99">
        <f t="shared" si="169"/>
        <v>65.021820000000005</v>
      </c>
      <c r="CD767" s="99">
        <f t="shared" si="169"/>
        <v>10075.294620000001</v>
      </c>
      <c r="CE767" s="99">
        <f t="shared" si="169"/>
        <v>0</v>
      </c>
      <c r="CF767" s="99">
        <f t="shared" si="169"/>
        <v>0</v>
      </c>
      <c r="CG767" s="99">
        <f t="shared" si="169"/>
        <v>0</v>
      </c>
    </row>
    <row r="768" spans="1:85" ht="69.75" outlineLevel="1" x14ac:dyDescent="0.35">
      <c r="A768" s="94" t="s">
        <v>1284</v>
      </c>
      <c r="B768" s="100" t="s">
        <v>1285</v>
      </c>
      <c r="C768" s="55" t="s">
        <v>64</v>
      </c>
      <c r="D768" s="77">
        <v>246500756380</v>
      </c>
      <c r="E768" s="57" t="s">
        <v>65</v>
      </c>
      <c r="F768" s="86">
        <f t="shared" ref="F768:F777" si="170">G768+H768</f>
        <v>5900</v>
      </c>
      <c r="G768" s="59">
        <f t="shared" si="159"/>
        <v>0</v>
      </c>
      <c r="H768" s="60">
        <f t="shared" si="160"/>
        <v>5900</v>
      </c>
      <c r="I768" s="61"/>
      <c r="J768" s="60"/>
      <c r="K768" s="69"/>
      <c r="L768" s="64"/>
      <c r="M768" s="63"/>
      <c r="N768" s="64"/>
      <c r="O768" s="69"/>
      <c r="P768" s="64"/>
      <c r="Q768" s="59"/>
      <c r="R768" s="60"/>
      <c r="S768" s="64"/>
      <c r="T768" s="59"/>
      <c r="U768" s="60"/>
      <c r="V768" s="59"/>
      <c r="W768" s="60"/>
      <c r="X768" s="59"/>
      <c r="Y768" s="60"/>
      <c r="Z768" s="69"/>
      <c r="AA768" s="66"/>
      <c r="AB768" s="63"/>
      <c r="AC768" s="64"/>
      <c r="AD768" s="69"/>
      <c r="AE768" s="64"/>
      <c r="AF768" s="69"/>
      <c r="AG768" s="64"/>
      <c r="AH768" s="59"/>
      <c r="AI768" s="60"/>
      <c r="AJ768" s="64"/>
      <c r="AK768" s="64"/>
      <c r="AL768" s="59"/>
      <c r="AM768" s="60"/>
      <c r="AN768" s="59"/>
      <c r="AO768" s="60"/>
      <c r="AP768" s="59"/>
      <c r="AQ768" s="60"/>
      <c r="AR768" s="69"/>
      <c r="AS768" s="64"/>
      <c r="AT768" s="60"/>
      <c r="AU768" s="64"/>
      <c r="AV768" s="64"/>
      <c r="AW768" s="64"/>
      <c r="AX768" s="64"/>
      <c r="AY768" s="64"/>
      <c r="AZ768" s="64"/>
      <c r="BA768" s="64"/>
      <c r="BB768" s="64"/>
      <c r="BC768" s="69"/>
      <c r="BD768" s="60"/>
      <c r="BE768" s="59"/>
      <c r="BF768" s="60"/>
      <c r="BG768" s="60"/>
      <c r="BH768" s="69"/>
      <c r="BI768" s="64"/>
      <c r="BJ768" s="64"/>
      <c r="BK768" s="64"/>
      <c r="BL768" s="69"/>
      <c r="BM768" s="64"/>
      <c r="BN768" s="64">
        <v>5900</v>
      </c>
      <c r="BO768" s="64"/>
      <c r="BP768" s="64"/>
      <c r="BQ768" s="64"/>
      <c r="BR768" s="64"/>
      <c r="BS768" s="69"/>
      <c r="BT768" s="64"/>
      <c r="BU768" s="70"/>
      <c r="BV768" s="66"/>
      <c r="BW768" s="64"/>
      <c r="BX768" s="66"/>
      <c r="BY768" s="66"/>
      <c r="BZ768" s="64"/>
      <c r="CA768" s="64"/>
      <c r="CB768" s="60"/>
      <c r="CC768" s="60"/>
      <c r="CD768" s="64"/>
      <c r="CE768" s="64"/>
      <c r="CF768" s="69"/>
      <c r="CG768" s="64"/>
    </row>
    <row r="769" spans="1:85" ht="69.75" outlineLevel="1" x14ac:dyDescent="0.35">
      <c r="A769" s="84" t="s">
        <v>1284</v>
      </c>
      <c r="B769" s="88" t="s">
        <v>1286</v>
      </c>
      <c r="C769" s="55" t="s">
        <v>64</v>
      </c>
      <c r="D769" s="77">
        <v>246011342311</v>
      </c>
      <c r="E769" s="57" t="s">
        <v>65</v>
      </c>
      <c r="F769" s="86">
        <f t="shared" si="170"/>
        <v>447.43279000000001</v>
      </c>
      <c r="G769" s="59">
        <f t="shared" si="159"/>
        <v>0</v>
      </c>
      <c r="H769" s="60">
        <f t="shared" si="160"/>
        <v>447.43279000000001</v>
      </c>
      <c r="I769" s="61"/>
      <c r="J769" s="60"/>
      <c r="K769" s="69"/>
      <c r="L769" s="64"/>
      <c r="M769" s="63"/>
      <c r="N769" s="64"/>
      <c r="O769" s="69"/>
      <c r="P769" s="64"/>
      <c r="Q769" s="59"/>
      <c r="R769" s="60"/>
      <c r="S769" s="64"/>
      <c r="T769" s="59"/>
      <c r="U769" s="60"/>
      <c r="V769" s="59"/>
      <c r="W769" s="60"/>
      <c r="X769" s="59"/>
      <c r="Y769" s="60"/>
      <c r="Z769" s="69"/>
      <c r="AA769" s="66"/>
      <c r="AB769" s="63"/>
      <c r="AC769" s="64"/>
      <c r="AD769" s="69"/>
      <c r="AE769" s="64"/>
      <c r="AF769" s="69"/>
      <c r="AG769" s="64"/>
      <c r="AH769" s="59"/>
      <c r="AI769" s="60"/>
      <c r="AJ769" s="64">
        <v>447.43279000000001</v>
      </c>
      <c r="AK769" s="64"/>
      <c r="AL769" s="59"/>
      <c r="AM769" s="60"/>
      <c r="AN769" s="59"/>
      <c r="AO769" s="60"/>
      <c r="AP769" s="59"/>
      <c r="AQ769" s="60"/>
      <c r="AR769" s="69"/>
      <c r="AS769" s="64"/>
      <c r="AT769" s="60"/>
      <c r="AU769" s="64"/>
      <c r="AV769" s="64"/>
      <c r="AW769" s="64"/>
      <c r="AX769" s="64"/>
      <c r="AY769" s="64"/>
      <c r="AZ769" s="64"/>
      <c r="BA769" s="64"/>
      <c r="BB769" s="64"/>
      <c r="BC769" s="69"/>
      <c r="BD769" s="60"/>
      <c r="BE769" s="59"/>
      <c r="BF769" s="60"/>
      <c r="BG769" s="60"/>
      <c r="BH769" s="69"/>
      <c r="BI769" s="64"/>
      <c r="BJ769" s="64"/>
      <c r="BK769" s="64"/>
      <c r="BL769" s="69"/>
      <c r="BM769" s="64"/>
      <c r="BN769" s="64"/>
      <c r="BO769" s="64"/>
      <c r="BP769" s="64"/>
      <c r="BQ769" s="64"/>
      <c r="BR769" s="64"/>
      <c r="BS769" s="69"/>
      <c r="BT769" s="64"/>
      <c r="BU769" s="70"/>
      <c r="BV769" s="66"/>
      <c r="BW769" s="64"/>
      <c r="BX769" s="66"/>
      <c r="BY769" s="66"/>
      <c r="BZ769" s="64"/>
      <c r="CA769" s="64"/>
      <c r="CB769" s="60"/>
      <c r="CC769" s="60"/>
      <c r="CD769" s="64"/>
      <c r="CE769" s="64"/>
      <c r="CF769" s="69"/>
      <c r="CG769" s="64"/>
    </row>
    <row r="770" spans="1:85" ht="139.5" outlineLevel="1" x14ac:dyDescent="0.35">
      <c r="A770" s="94" t="s">
        <v>1284</v>
      </c>
      <c r="B770" s="88" t="s">
        <v>1287</v>
      </c>
      <c r="C770" s="55" t="s">
        <v>1288</v>
      </c>
      <c r="D770" s="77">
        <v>2463002263</v>
      </c>
      <c r="E770" s="57" t="s">
        <v>1289</v>
      </c>
      <c r="F770" s="86">
        <f t="shared" si="170"/>
        <v>75000</v>
      </c>
      <c r="G770" s="59">
        <f t="shared" si="159"/>
        <v>0</v>
      </c>
      <c r="H770" s="60">
        <f t="shared" si="160"/>
        <v>75000</v>
      </c>
      <c r="I770" s="61"/>
      <c r="J770" s="60"/>
      <c r="K770" s="69"/>
      <c r="L770" s="64"/>
      <c r="M770" s="63"/>
      <c r="N770" s="64"/>
      <c r="O770" s="69"/>
      <c r="P770" s="64"/>
      <c r="Q770" s="59"/>
      <c r="R770" s="60"/>
      <c r="S770" s="64"/>
      <c r="T770" s="59"/>
      <c r="U770" s="60"/>
      <c r="V770" s="59"/>
      <c r="W770" s="60"/>
      <c r="X770" s="59"/>
      <c r="Y770" s="60"/>
      <c r="Z770" s="69"/>
      <c r="AA770" s="66"/>
      <c r="AB770" s="63"/>
      <c r="AC770" s="64"/>
      <c r="AD770" s="69"/>
      <c r="AE770" s="64"/>
      <c r="AF770" s="69"/>
      <c r="AG770" s="64"/>
      <c r="AH770" s="59"/>
      <c r="AI770" s="60"/>
      <c r="AJ770" s="64"/>
      <c r="AK770" s="64"/>
      <c r="AL770" s="59"/>
      <c r="AM770" s="60"/>
      <c r="AN770" s="59"/>
      <c r="AO770" s="60"/>
      <c r="AP770" s="59"/>
      <c r="AQ770" s="60"/>
      <c r="AR770" s="69"/>
      <c r="AS770" s="64"/>
      <c r="AT770" s="60"/>
      <c r="AU770" s="64"/>
      <c r="AV770" s="64"/>
      <c r="AW770" s="64"/>
      <c r="AX770" s="64"/>
      <c r="AY770" s="64"/>
      <c r="AZ770" s="64"/>
      <c r="BA770" s="64"/>
      <c r="BB770" s="64"/>
      <c r="BC770" s="69"/>
      <c r="BD770" s="60"/>
      <c r="BE770" s="59"/>
      <c r="BF770" s="60"/>
      <c r="BG770" s="60"/>
      <c r="BH770" s="69"/>
      <c r="BI770" s="64"/>
      <c r="BJ770" s="64"/>
      <c r="BK770" s="64"/>
      <c r="BL770" s="69"/>
      <c r="BM770" s="64"/>
      <c r="BN770" s="64"/>
      <c r="BO770" s="64"/>
      <c r="BP770" s="64"/>
      <c r="BQ770" s="64"/>
      <c r="BR770" s="64"/>
      <c r="BS770" s="69"/>
      <c r="BT770" s="64"/>
      <c r="BU770" s="70"/>
      <c r="BV770" s="66"/>
      <c r="BW770" s="64"/>
      <c r="BX770" s="66"/>
      <c r="BY770" s="66"/>
      <c r="BZ770" s="64">
        <v>75000</v>
      </c>
      <c r="CA770" s="64"/>
      <c r="CB770" s="60"/>
      <c r="CC770" s="60"/>
      <c r="CD770" s="64"/>
      <c r="CE770" s="64"/>
      <c r="CF770" s="69"/>
      <c r="CG770" s="64"/>
    </row>
    <row r="771" spans="1:85" ht="69.75" outlineLevel="1" x14ac:dyDescent="0.35">
      <c r="A771" s="94" t="s">
        <v>1284</v>
      </c>
      <c r="B771" s="88" t="s">
        <v>1290</v>
      </c>
      <c r="C771" s="55" t="s">
        <v>1288</v>
      </c>
      <c r="D771" s="77">
        <v>2466000063</v>
      </c>
      <c r="E771" s="57" t="s">
        <v>1289</v>
      </c>
      <c r="F771" s="86">
        <f t="shared" si="170"/>
        <v>175000</v>
      </c>
      <c r="G771" s="59">
        <f t="shared" si="159"/>
        <v>0</v>
      </c>
      <c r="H771" s="60">
        <f t="shared" si="160"/>
        <v>175000</v>
      </c>
      <c r="I771" s="61"/>
      <c r="J771" s="60"/>
      <c r="K771" s="69"/>
      <c r="L771" s="64"/>
      <c r="M771" s="63"/>
      <c r="N771" s="64"/>
      <c r="O771" s="69"/>
      <c r="P771" s="64"/>
      <c r="Q771" s="59"/>
      <c r="R771" s="60"/>
      <c r="S771" s="64"/>
      <c r="T771" s="59"/>
      <c r="U771" s="60"/>
      <c r="V771" s="59"/>
      <c r="W771" s="60"/>
      <c r="X771" s="59"/>
      <c r="Y771" s="60"/>
      <c r="Z771" s="69"/>
      <c r="AA771" s="66"/>
      <c r="AB771" s="63"/>
      <c r="AC771" s="64"/>
      <c r="AD771" s="69"/>
      <c r="AE771" s="64"/>
      <c r="AF771" s="69"/>
      <c r="AG771" s="64"/>
      <c r="AH771" s="59"/>
      <c r="AI771" s="60"/>
      <c r="AJ771" s="64"/>
      <c r="AK771" s="64"/>
      <c r="AL771" s="59"/>
      <c r="AM771" s="60"/>
      <c r="AN771" s="59"/>
      <c r="AO771" s="60"/>
      <c r="AP771" s="59"/>
      <c r="AQ771" s="60"/>
      <c r="AR771" s="69"/>
      <c r="AS771" s="64"/>
      <c r="AT771" s="60"/>
      <c r="AU771" s="64"/>
      <c r="AV771" s="64"/>
      <c r="AW771" s="64"/>
      <c r="AX771" s="64"/>
      <c r="AY771" s="64"/>
      <c r="AZ771" s="64"/>
      <c r="BA771" s="64"/>
      <c r="BB771" s="64"/>
      <c r="BC771" s="69"/>
      <c r="BD771" s="60"/>
      <c r="BE771" s="59"/>
      <c r="BF771" s="60"/>
      <c r="BG771" s="60"/>
      <c r="BH771" s="69"/>
      <c r="BI771" s="64"/>
      <c r="BJ771" s="64"/>
      <c r="BK771" s="64"/>
      <c r="BL771" s="69"/>
      <c r="BM771" s="64"/>
      <c r="BN771" s="64"/>
      <c r="BO771" s="64"/>
      <c r="BP771" s="64"/>
      <c r="BQ771" s="64"/>
      <c r="BR771" s="64"/>
      <c r="BS771" s="69"/>
      <c r="BT771" s="64"/>
      <c r="BU771" s="70"/>
      <c r="BV771" s="66"/>
      <c r="BW771" s="64"/>
      <c r="BX771" s="66"/>
      <c r="BY771" s="66"/>
      <c r="BZ771" s="64"/>
      <c r="CA771" s="64">
        <v>175000</v>
      </c>
      <c r="CB771" s="60"/>
      <c r="CC771" s="60"/>
      <c r="CD771" s="64"/>
      <c r="CE771" s="64"/>
      <c r="CF771" s="69"/>
      <c r="CG771" s="64"/>
    </row>
    <row r="772" spans="1:85" ht="93" outlineLevel="1" x14ac:dyDescent="0.35">
      <c r="A772" s="94" t="s">
        <v>1284</v>
      </c>
      <c r="B772" s="100" t="s">
        <v>1292</v>
      </c>
      <c r="C772" s="55" t="s">
        <v>1293</v>
      </c>
      <c r="D772" s="77">
        <v>2462211521</v>
      </c>
      <c r="E772" s="57" t="s">
        <v>65</v>
      </c>
      <c r="F772" s="86">
        <f t="shared" si="170"/>
        <v>6690</v>
      </c>
      <c r="G772" s="59">
        <f t="shared" si="159"/>
        <v>0</v>
      </c>
      <c r="H772" s="60">
        <f t="shared" si="160"/>
        <v>6690</v>
      </c>
      <c r="I772" s="61"/>
      <c r="J772" s="60"/>
      <c r="K772" s="69"/>
      <c r="L772" s="64"/>
      <c r="M772" s="63"/>
      <c r="N772" s="64"/>
      <c r="O772" s="69"/>
      <c r="P772" s="64"/>
      <c r="Q772" s="59"/>
      <c r="R772" s="60"/>
      <c r="S772" s="64"/>
      <c r="T772" s="59"/>
      <c r="U772" s="60"/>
      <c r="V772" s="59"/>
      <c r="W772" s="60"/>
      <c r="X772" s="59"/>
      <c r="Y772" s="60"/>
      <c r="Z772" s="69"/>
      <c r="AA772" s="66"/>
      <c r="AB772" s="63"/>
      <c r="AC772" s="64"/>
      <c r="AD772" s="69"/>
      <c r="AE772" s="64"/>
      <c r="AF772" s="69"/>
      <c r="AG772" s="64"/>
      <c r="AH772" s="59"/>
      <c r="AI772" s="60"/>
      <c r="AJ772" s="64"/>
      <c r="AK772" s="64"/>
      <c r="AL772" s="59"/>
      <c r="AM772" s="60"/>
      <c r="AN772" s="59"/>
      <c r="AO772" s="60"/>
      <c r="AP772" s="59"/>
      <c r="AQ772" s="60"/>
      <c r="AR772" s="69"/>
      <c r="AS772" s="64"/>
      <c r="AT772" s="60"/>
      <c r="AU772" s="64"/>
      <c r="AV772" s="64"/>
      <c r="AW772" s="64"/>
      <c r="AX772" s="64"/>
      <c r="AY772" s="64"/>
      <c r="AZ772" s="64"/>
      <c r="BA772" s="64"/>
      <c r="BB772" s="64"/>
      <c r="BC772" s="69"/>
      <c r="BD772" s="60"/>
      <c r="BE772" s="59"/>
      <c r="BF772" s="60"/>
      <c r="BG772" s="60"/>
      <c r="BH772" s="69"/>
      <c r="BI772" s="64"/>
      <c r="BJ772" s="64"/>
      <c r="BK772" s="64"/>
      <c r="BL772" s="69"/>
      <c r="BM772" s="64"/>
      <c r="BN772" s="64">
        <v>6690</v>
      </c>
      <c r="BO772" s="64"/>
      <c r="BP772" s="64"/>
      <c r="BQ772" s="64"/>
      <c r="BR772" s="64"/>
      <c r="BS772" s="69"/>
      <c r="BT772" s="64"/>
      <c r="BU772" s="70"/>
      <c r="BV772" s="66"/>
      <c r="BW772" s="64"/>
      <c r="BX772" s="66"/>
      <c r="BY772" s="66"/>
      <c r="BZ772" s="64"/>
      <c r="CA772" s="64"/>
      <c r="CB772" s="60"/>
      <c r="CC772" s="60"/>
      <c r="CD772" s="64"/>
      <c r="CE772" s="64"/>
      <c r="CF772" s="69"/>
      <c r="CG772" s="64"/>
    </row>
    <row r="773" spans="1:85" ht="69.75" outlineLevel="1" x14ac:dyDescent="0.35">
      <c r="A773" s="94" t="s">
        <v>1284</v>
      </c>
      <c r="B773" s="100" t="s">
        <v>1291</v>
      </c>
      <c r="C773" s="55" t="s">
        <v>188</v>
      </c>
      <c r="D773" s="77">
        <v>2460226057</v>
      </c>
      <c r="E773" s="57" t="s">
        <v>121</v>
      </c>
      <c r="F773" s="86">
        <f t="shared" si="170"/>
        <v>469.57483999999999</v>
      </c>
      <c r="G773" s="59">
        <f t="shared" si="159"/>
        <v>0</v>
      </c>
      <c r="H773" s="60">
        <f t="shared" si="160"/>
        <v>469.57483999999999</v>
      </c>
      <c r="I773" s="61"/>
      <c r="J773" s="60"/>
      <c r="K773" s="69"/>
      <c r="L773" s="64"/>
      <c r="M773" s="63"/>
      <c r="N773" s="64"/>
      <c r="O773" s="69"/>
      <c r="P773" s="64"/>
      <c r="Q773" s="59"/>
      <c r="R773" s="60"/>
      <c r="S773" s="64"/>
      <c r="T773" s="59"/>
      <c r="U773" s="60"/>
      <c r="V773" s="59"/>
      <c r="W773" s="60"/>
      <c r="X773" s="59"/>
      <c r="Y773" s="60"/>
      <c r="Z773" s="69"/>
      <c r="AA773" s="66"/>
      <c r="AB773" s="63"/>
      <c r="AC773" s="64"/>
      <c r="AD773" s="69"/>
      <c r="AE773" s="64"/>
      <c r="AF773" s="69"/>
      <c r="AG773" s="64"/>
      <c r="AH773" s="59"/>
      <c r="AI773" s="60"/>
      <c r="AJ773" s="64"/>
      <c r="AK773" s="64"/>
      <c r="AL773" s="59"/>
      <c r="AM773" s="60"/>
      <c r="AN773" s="59"/>
      <c r="AO773" s="60"/>
      <c r="AP773" s="59"/>
      <c r="AQ773" s="60"/>
      <c r="AR773" s="69"/>
      <c r="AS773" s="64"/>
      <c r="AT773" s="60"/>
      <c r="AU773" s="64"/>
      <c r="AV773" s="64"/>
      <c r="AW773" s="64"/>
      <c r="AX773" s="64"/>
      <c r="AY773" s="64"/>
      <c r="AZ773" s="64"/>
      <c r="BA773" s="64"/>
      <c r="BB773" s="64"/>
      <c r="BC773" s="69"/>
      <c r="BD773" s="60"/>
      <c r="BE773" s="59"/>
      <c r="BF773" s="60"/>
      <c r="BG773" s="60"/>
      <c r="BH773" s="69"/>
      <c r="BI773" s="64"/>
      <c r="BJ773" s="64"/>
      <c r="BK773" s="64"/>
      <c r="BL773" s="69"/>
      <c r="BM773" s="64"/>
      <c r="BN773" s="64"/>
      <c r="BO773" s="64"/>
      <c r="BP773" s="64"/>
      <c r="BQ773" s="64"/>
      <c r="BR773" s="64"/>
      <c r="BS773" s="69"/>
      <c r="BT773" s="64"/>
      <c r="BU773" s="70"/>
      <c r="BV773" s="66"/>
      <c r="BW773" s="64"/>
      <c r="BX773" s="66"/>
      <c r="BY773" s="66"/>
      <c r="BZ773" s="64"/>
      <c r="CA773" s="64"/>
      <c r="CB773" s="60">
        <v>469.57483999999999</v>
      </c>
      <c r="CC773" s="60"/>
      <c r="CD773" s="64"/>
      <c r="CE773" s="64"/>
      <c r="CF773" s="69"/>
      <c r="CG773" s="64"/>
    </row>
    <row r="774" spans="1:85" ht="69.75" outlineLevel="1" x14ac:dyDescent="0.35">
      <c r="A774" s="94" t="s">
        <v>1284</v>
      </c>
      <c r="B774" s="88" t="s">
        <v>1296</v>
      </c>
      <c r="C774" s="55" t="s">
        <v>188</v>
      </c>
      <c r="D774" s="77">
        <v>2466172390</v>
      </c>
      <c r="E774" s="57" t="s">
        <v>261</v>
      </c>
      <c r="F774" s="86">
        <f t="shared" si="170"/>
        <v>7653.2261799999997</v>
      </c>
      <c r="G774" s="59">
        <f t="shared" si="159"/>
        <v>6409.8</v>
      </c>
      <c r="H774" s="60">
        <f t="shared" si="160"/>
        <v>1243.4261799999999</v>
      </c>
      <c r="I774" s="61"/>
      <c r="J774" s="60"/>
      <c r="K774" s="69"/>
      <c r="L774" s="64"/>
      <c r="M774" s="63"/>
      <c r="N774" s="64"/>
      <c r="O774" s="69"/>
      <c r="P774" s="64"/>
      <c r="Q774" s="59"/>
      <c r="R774" s="60"/>
      <c r="S774" s="64"/>
      <c r="T774" s="59"/>
      <c r="U774" s="60"/>
      <c r="V774" s="59"/>
      <c r="W774" s="60"/>
      <c r="X774" s="59"/>
      <c r="Y774" s="60"/>
      <c r="Z774" s="69"/>
      <c r="AA774" s="66"/>
      <c r="AB774" s="63"/>
      <c r="AC774" s="64"/>
      <c r="AD774" s="69"/>
      <c r="AE774" s="64"/>
      <c r="AF774" s="69"/>
      <c r="AG774" s="64"/>
      <c r="AH774" s="59"/>
      <c r="AI774" s="60"/>
      <c r="AJ774" s="64"/>
      <c r="AK774" s="64"/>
      <c r="AL774" s="59"/>
      <c r="AM774" s="60"/>
      <c r="AN774" s="59"/>
      <c r="AO774" s="60"/>
      <c r="AP774" s="59"/>
      <c r="AQ774" s="60"/>
      <c r="AR774" s="69"/>
      <c r="AS774" s="64"/>
      <c r="AT774" s="60"/>
      <c r="AU774" s="64"/>
      <c r="AV774" s="64"/>
      <c r="AW774" s="64"/>
      <c r="AX774" s="64"/>
      <c r="AY774" s="64"/>
      <c r="AZ774" s="64"/>
      <c r="BA774" s="64"/>
      <c r="BB774" s="64"/>
      <c r="BC774" s="69"/>
      <c r="BD774" s="60"/>
      <c r="BE774" s="59"/>
      <c r="BF774" s="60"/>
      <c r="BG774" s="60"/>
      <c r="BH774" s="69"/>
      <c r="BI774" s="64"/>
      <c r="BJ774" s="64"/>
      <c r="BK774" s="64"/>
      <c r="BL774" s="69">
        <v>6409.8</v>
      </c>
      <c r="BM774" s="64">
        <v>1243.4261799999999</v>
      </c>
      <c r="BN774" s="64"/>
      <c r="BO774" s="64"/>
      <c r="BP774" s="64"/>
      <c r="BQ774" s="64"/>
      <c r="BR774" s="64"/>
      <c r="BS774" s="69"/>
      <c r="BT774" s="64"/>
      <c r="BU774" s="70"/>
      <c r="BV774" s="66"/>
      <c r="BW774" s="64"/>
      <c r="BX774" s="66"/>
      <c r="BY774" s="66"/>
      <c r="BZ774" s="64"/>
      <c r="CA774" s="64"/>
      <c r="CB774" s="60"/>
      <c r="CC774" s="60"/>
      <c r="CD774" s="64"/>
      <c r="CE774" s="64"/>
      <c r="CF774" s="69"/>
      <c r="CG774" s="64"/>
    </row>
    <row r="775" spans="1:85" ht="69.75" outlineLevel="1" x14ac:dyDescent="0.35">
      <c r="A775" s="94" t="s">
        <v>1284</v>
      </c>
      <c r="B775" s="88" t="s">
        <v>1297</v>
      </c>
      <c r="C775" s="55" t="s">
        <v>188</v>
      </c>
      <c r="D775" s="77">
        <v>2465334377</v>
      </c>
      <c r="E775" s="57" t="s">
        <v>65</v>
      </c>
      <c r="F775" s="86">
        <f t="shared" si="170"/>
        <v>42000</v>
      </c>
      <c r="G775" s="59">
        <f t="shared" ref="G775:G777" si="171">SUMIF($I$4:$CG$4,"федеральный бюджет",I775:CG775)</f>
        <v>0</v>
      </c>
      <c r="H775" s="60">
        <f t="shared" ref="H775:H777" si="172">SUMIF($I$4:$CG$4,"краевой бюджет",I775:CG775)</f>
        <v>42000</v>
      </c>
      <c r="I775" s="61"/>
      <c r="J775" s="60"/>
      <c r="K775" s="69"/>
      <c r="L775" s="64"/>
      <c r="M775" s="63"/>
      <c r="N775" s="64"/>
      <c r="O775" s="69"/>
      <c r="P775" s="64"/>
      <c r="Q775" s="59"/>
      <c r="R775" s="60"/>
      <c r="S775" s="64"/>
      <c r="T775" s="59"/>
      <c r="U775" s="60"/>
      <c r="V775" s="59"/>
      <c r="W775" s="60"/>
      <c r="X775" s="59"/>
      <c r="Y775" s="60"/>
      <c r="Z775" s="69"/>
      <c r="AA775" s="66"/>
      <c r="AB775" s="63"/>
      <c r="AC775" s="64"/>
      <c r="AD775" s="69"/>
      <c r="AE775" s="64"/>
      <c r="AF775" s="69"/>
      <c r="AG775" s="64"/>
      <c r="AH775" s="59"/>
      <c r="AI775" s="60"/>
      <c r="AJ775" s="64"/>
      <c r="AK775" s="64"/>
      <c r="AL775" s="59"/>
      <c r="AM775" s="60"/>
      <c r="AN775" s="59"/>
      <c r="AO775" s="60"/>
      <c r="AP775" s="59"/>
      <c r="AQ775" s="60"/>
      <c r="AR775" s="69"/>
      <c r="AS775" s="64"/>
      <c r="AT775" s="60"/>
      <c r="AU775" s="64"/>
      <c r="AV775" s="64"/>
      <c r="AW775" s="64"/>
      <c r="AX775" s="64"/>
      <c r="AY775" s="64"/>
      <c r="AZ775" s="64"/>
      <c r="BA775" s="64"/>
      <c r="BB775" s="64"/>
      <c r="BC775" s="69"/>
      <c r="BD775" s="60"/>
      <c r="BE775" s="59"/>
      <c r="BF775" s="60"/>
      <c r="BG775" s="60"/>
      <c r="BH775" s="69"/>
      <c r="BI775" s="64"/>
      <c r="BJ775" s="64"/>
      <c r="BK775" s="64"/>
      <c r="BL775" s="69"/>
      <c r="BM775" s="64"/>
      <c r="BN775" s="64">
        <v>42000</v>
      </c>
      <c r="BO775" s="64"/>
      <c r="BP775" s="64"/>
      <c r="BQ775" s="64"/>
      <c r="BR775" s="64"/>
      <c r="BS775" s="69"/>
      <c r="BT775" s="64"/>
      <c r="BU775" s="70"/>
      <c r="BV775" s="66"/>
      <c r="BW775" s="64"/>
      <c r="BX775" s="66"/>
      <c r="BY775" s="66"/>
      <c r="BZ775" s="64"/>
      <c r="CA775" s="64"/>
      <c r="CB775" s="60"/>
      <c r="CC775" s="60"/>
      <c r="CD775" s="64"/>
      <c r="CE775" s="64"/>
      <c r="CF775" s="69"/>
      <c r="CG775" s="64"/>
    </row>
    <row r="776" spans="1:85" ht="69.75" outlineLevel="1" x14ac:dyDescent="0.35">
      <c r="A776" s="84" t="s">
        <v>1284</v>
      </c>
      <c r="B776" s="100" t="s">
        <v>1294</v>
      </c>
      <c r="C776" s="55" t="s">
        <v>188</v>
      </c>
      <c r="D776" s="55" t="s">
        <v>1295</v>
      </c>
      <c r="E776" s="57" t="s">
        <v>65</v>
      </c>
      <c r="F776" s="86">
        <f t="shared" si="170"/>
        <v>35975.470999999998</v>
      </c>
      <c r="G776" s="59">
        <f t="shared" si="171"/>
        <v>0</v>
      </c>
      <c r="H776" s="60">
        <f t="shared" si="172"/>
        <v>35975.470999999998</v>
      </c>
      <c r="I776" s="61"/>
      <c r="J776" s="60"/>
      <c r="K776" s="69"/>
      <c r="L776" s="64"/>
      <c r="M776" s="63"/>
      <c r="N776" s="64"/>
      <c r="O776" s="69"/>
      <c r="P776" s="64"/>
      <c r="Q776" s="59"/>
      <c r="R776" s="60"/>
      <c r="S776" s="64"/>
      <c r="T776" s="59"/>
      <c r="U776" s="60"/>
      <c r="V776" s="59"/>
      <c r="W776" s="60"/>
      <c r="X776" s="59"/>
      <c r="Y776" s="60"/>
      <c r="Z776" s="69"/>
      <c r="AA776" s="66"/>
      <c r="AB776" s="63"/>
      <c r="AC776" s="64"/>
      <c r="AD776" s="69"/>
      <c r="AE776" s="64"/>
      <c r="AF776" s="69"/>
      <c r="AG776" s="64"/>
      <c r="AH776" s="59"/>
      <c r="AI776" s="60"/>
      <c r="AJ776" s="64"/>
      <c r="AK776" s="64"/>
      <c r="AL776" s="59"/>
      <c r="AM776" s="60"/>
      <c r="AN776" s="59"/>
      <c r="AO776" s="60"/>
      <c r="AP776" s="59"/>
      <c r="AQ776" s="60"/>
      <c r="AR776" s="69"/>
      <c r="AS776" s="64"/>
      <c r="AT776" s="60"/>
      <c r="AU776" s="64"/>
      <c r="AV776" s="64"/>
      <c r="AW776" s="64"/>
      <c r="AX776" s="64"/>
      <c r="AY776" s="64"/>
      <c r="AZ776" s="64"/>
      <c r="BA776" s="64"/>
      <c r="BB776" s="64"/>
      <c r="BC776" s="69"/>
      <c r="BD776" s="60"/>
      <c r="BE776" s="59"/>
      <c r="BF776" s="60"/>
      <c r="BG776" s="60"/>
      <c r="BH776" s="69"/>
      <c r="BI776" s="64"/>
      <c r="BJ776" s="64"/>
      <c r="BK776" s="64"/>
      <c r="BL776" s="69"/>
      <c r="BM776" s="64"/>
      <c r="BN776" s="64">
        <v>35975.470999999998</v>
      </c>
      <c r="BO776" s="64"/>
      <c r="BP776" s="64"/>
      <c r="BQ776" s="64"/>
      <c r="BR776" s="64"/>
      <c r="BS776" s="69"/>
      <c r="BT776" s="64"/>
      <c r="BU776" s="70"/>
      <c r="BV776" s="66"/>
      <c r="BW776" s="64"/>
      <c r="BX776" s="66"/>
      <c r="BY776" s="66"/>
      <c r="BZ776" s="64"/>
      <c r="CA776" s="64"/>
      <c r="CB776" s="60"/>
      <c r="CC776" s="60"/>
      <c r="CD776" s="64"/>
      <c r="CE776" s="64"/>
      <c r="CF776" s="69"/>
      <c r="CG776" s="64"/>
    </row>
    <row r="777" spans="1:85" ht="69.75" outlineLevel="1" x14ac:dyDescent="0.35">
      <c r="A777" s="84" t="s">
        <v>1298</v>
      </c>
      <c r="B777" s="88" t="s">
        <v>1299</v>
      </c>
      <c r="C777" s="55" t="s">
        <v>1300</v>
      </c>
      <c r="D777" s="77">
        <v>2463243565</v>
      </c>
      <c r="E777" s="57" t="s">
        <v>65</v>
      </c>
      <c r="F777" s="86">
        <f t="shared" si="170"/>
        <v>21853</v>
      </c>
      <c r="G777" s="59">
        <f t="shared" si="171"/>
        <v>5000</v>
      </c>
      <c r="H777" s="60">
        <f t="shared" si="172"/>
        <v>16853</v>
      </c>
      <c r="I777" s="61"/>
      <c r="J777" s="60"/>
      <c r="K777" s="69"/>
      <c r="L777" s="64"/>
      <c r="M777" s="63"/>
      <c r="N777" s="64"/>
      <c r="O777" s="69"/>
      <c r="P777" s="64"/>
      <c r="Q777" s="59"/>
      <c r="R777" s="60"/>
      <c r="S777" s="64"/>
      <c r="T777" s="59"/>
      <c r="U777" s="60"/>
      <c r="V777" s="59"/>
      <c r="W777" s="60"/>
      <c r="X777" s="59"/>
      <c r="Y777" s="60"/>
      <c r="Z777" s="69"/>
      <c r="AA777" s="66"/>
      <c r="AB777" s="63"/>
      <c r="AC777" s="64"/>
      <c r="AD777" s="69"/>
      <c r="AE777" s="64"/>
      <c r="AF777" s="69"/>
      <c r="AG777" s="64"/>
      <c r="AH777" s="59"/>
      <c r="AI777" s="60"/>
      <c r="AJ777" s="64"/>
      <c r="AK777" s="64"/>
      <c r="AL777" s="59"/>
      <c r="AM777" s="60"/>
      <c r="AN777" s="59"/>
      <c r="AO777" s="60"/>
      <c r="AP777" s="59"/>
      <c r="AQ777" s="60"/>
      <c r="AR777" s="69"/>
      <c r="AS777" s="64"/>
      <c r="AT777" s="60"/>
      <c r="AU777" s="64"/>
      <c r="AV777" s="64"/>
      <c r="AW777" s="64"/>
      <c r="AX777" s="64"/>
      <c r="AY777" s="64"/>
      <c r="AZ777" s="64"/>
      <c r="BA777" s="64"/>
      <c r="BB777" s="64"/>
      <c r="BC777" s="69">
        <v>4110.1326600000002</v>
      </c>
      <c r="BD777" s="60">
        <v>13853.613149999999</v>
      </c>
      <c r="BE777" s="59">
        <v>889.86734000000001</v>
      </c>
      <c r="BF777" s="60">
        <v>2999.3868499999999</v>
      </c>
      <c r="BG777" s="60"/>
      <c r="BH777" s="69"/>
      <c r="BI777" s="64"/>
      <c r="BJ777" s="64"/>
      <c r="BK777" s="64"/>
      <c r="BL777" s="69"/>
      <c r="BM777" s="64"/>
      <c r="BN777" s="64"/>
      <c r="BO777" s="64"/>
      <c r="BP777" s="64"/>
      <c r="BQ777" s="64"/>
      <c r="BR777" s="64"/>
      <c r="BS777" s="69"/>
      <c r="BT777" s="64"/>
      <c r="BU777" s="70"/>
      <c r="BV777" s="66"/>
      <c r="BW777" s="64"/>
      <c r="BX777" s="66"/>
      <c r="BY777" s="66"/>
      <c r="BZ777" s="64"/>
      <c r="CA777" s="64"/>
      <c r="CB777" s="60"/>
      <c r="CC777" s="60"/>
      <c r="CD777" s="64"/>
      <c r="CE777" s="64"/>
      <c r="CF777" s="69"/>
      <c r="CG777" s="64"/>
    </row>
    <row r="778" spans="1:85" s="78" customFormat="1" ht="23.25" customHeight="1" thickBot="1" x14ac:dyDescent="0.35">
      <c r="A778" s="161" t="s">
        <v>1301</v>
      </c>
      <c r="B778" s="162"/>
      <c r="C778" s="163" t="s">
        <v>133</v>
      </c>
      <c r="D778" s="164"/>
      <c r="E778" s="164"/>
      <c r="F778" s="165">
        <f t="shared" ref="F778:AK778" si="173">SUBTOTAL(9,F768:F777)</f>
        <v>370988.70481000002</v>
      </c>
      <c r="G778" s="165">
        <f t="shared" si="173"/>
        <v>11409.8</v>
      </c>
      <c r="H778" s="165">
        <f t="shared" si="173"/>
        <v>359578.90481000004</v>
      </c>
      <c r="I778" s="165">
        <f t="shared" si="173"/>
        <v>0</v>
      </c>
      <c r="J778" s="165">
        <f t="shared" si="173"/>
        <v>0</v>
      </c>
      <c r="K778" s="165">
        <f t="shared" si="173"/>
        <v>0</v>
      </c>
      <c r="L778" s="165">
        <f t="shared" si="173"/>
        <v>0</v>
      </c>
      <c r="M778" s="165">
        <f t="shared" si="173"/>
        <v>0</v>
      </c>
      <c r="N778" s="165">
        <f t="shared" si="173"/>
        <v>0</v>
      </c>
      <c r="O778" s="165">
        <f t="shared" si="173"/>
        <v>0</v>
      </c>
      <c r="P778" s="165">
        <f t="shared" si="173"/>
        <v>0</v>
      </c>
      <c r="Q778" s="165">
        <f t="shared" si="173"/>
        <v>0</v>
      </c>
      <c r="R778" s="165">
        <f t="shared" si="173"/>
        <v>0</v>
      </c>
      <c r="S778" s="165">
        <f t="shared" si="173"/>
        <v>0</v>
      </c>
      <c r="T778" s="165">
        <f t="shared" si="173"/>
        <v>0</v>
      </c>
      <c r="U778" s="165">
        <f t="shared" si="173"/>
        <v>0</v>
      </c>
      <c r="V778" s="165">
        <f t="shared" si="173"/>
        <v>0</v>
      </c>
      <c r="W778" s="165">
        <f t="shared" si="173"/>
        <v>0</v>
      </c>
      <c r="X778" s="165">
        <f t="shared" si="173"/>
        <v>0</v>
      </c>
      <c r="Y778" s="165">
        <f t="shared" si="173"/>
        <v>0</v>
      </c>
      <c r="Z778" s="165">
        <f t="shared" si="173"/>
        <v>0</v>
      </c>
      <c r="AA778" s="165">
        <f t="shared" si="173"/>
        <v>0</v>
      </c>
      <c r="AB778" s="165">
        <f t="shared" si="173"/>
        <v>0</v>
      </c>
      <c r="AC778" s="165">
        <f t="shared" si="173"/>
        <v>0</v>
      </c>
      <c r="AD778" s="165">
        <f t="shared" si="173"/>
        <v>0</v>
      </c>
      <c r="AE778" s="165">
        <f t="shared" si="173"/>
        <v>0</v>
      </c>
      <c r="AF778" s="165">
        <f t="shared" si="173"/>
        <v>0</v>
      </c>
      <c r="AG778" s="165">
        <f t="shared" si="173"/>
        <v>0</v>
      </c>
      <c r="AH778" s="165">
        <f t="shared" si="173"/>
        <v>0</v>
      </c>
      <c r="AI778" s="165">
        <f t="shared" si="173"/>
        <v>0</v>
      </c>
      <c r="AJ778" s="165">
        <f t="shared" si="173"/>
        <v>447.43279000000001</v>
      </c>
      <c r="AK778" s="165">
        <f t="shared" si="173"/>
        <v>0</v>
      </c>
      <c r="AL778" s="165">
        <f t="shared" ref="AL778:BQ778" si="174">SUBTOTAL(9,AL768:AL777)</f>
        <v>0</v>
      </c>
      <c r="AM778" s="165">
        <f t="shared" si="174"/>
        <v>0</v>
      </c>
      <c r="AN778" s="165">
        <f t="shared" si="174"/>
        <v>0</v>
      </c>
      <c r="AO778" s="165">
        <f t="shared" si="174"/>
        <v>0</v>
      </c>
      <c r="AP778" s="165">
        <f t="shared" si="174"/>
        <v>0</v>
      </c>
      <c r="AQ778" s="165">
        <f t="shared" si="174"/>
        <v>0</v>
      </c>
      <c r="AR778" s="165">
        <f t="shared" si="174"/>
        <v>0</v>
      </c>
      <c r="AS778" s="165">
        <f t="shared" si="174"/>
        <v>0</v>
      </c>
      <c r="AT778" s="165">
        <f t="shared" si="174"/>
        <v>0</v>
      </c>
      <c r="AU778" s="165">
        <f t="shared" si="174"/>
        <v>0</v>
      </c>
      <c r="AV778" s="165">
        <f t="shared" si="174"/>
        <v>0</v>
      </c>
      <c r="AW778" s="165">
        <f t="shared" si="174"/>
        <v>0</v>
      </c>
      <c r="AX778" s="165">
        <f t="shared" si="174"/>
        <v>0</v>
      </c>
      <c r="AY778" s="165">
        <f t="shared" si="174"/>
        <v>0</v>
      </c>
      <c r="AZ778" s="165">
        <f t="shared" si="174"/>
        <v>0</v>
      </c>
      <c r="BA778" s="165">
        <f t="shared" si="174"/>
        <v>0</v>
      </c>
      <c r="BB778" s="165">
        <f t="shared" si="174"/>
        <v>0</v>
      </c>
      <c r="BC778" s="165">
        <f t="shared" si="174"/>
        <v>4110.1326600000002</v>
      </c>
      <c r="BD778" s="165">
        <f t="shared" si="174"/>
        <v>13853.613149999999</v>
      </c>
      <c r="BE778" s="165">
        <f t="shared" si="174"/>
        <v>889.86734000000001</v>
      </c>
      <c r="BF778" s="165">
        <f t="shared" si="174"/>
        <v>2999.3868499999999</v>
      </c>
      <c r="BG778" s="165">
        <f t="shared" si="174"/>
        <v>0</v>
      </c>
      <c r="BH778" s="165">
        <f t="shared" si="174"/>
        <v>0</v>
      </c>
      <c r="BI778" s="165">
        <f t="shared" si="174"/>
        <v>0</v>
      </c>
      <c r="BJ778" s="165">
        <f t="shared" si="174"/>
        <v>0</v>
      </c>
      <c r="BK778" s="165">
        <f t="shared" si="174"/>
        <v>0</v>
      </c>
      <c r="BL778" s="165">
        <f>SUBTOTAL(9,BL768:BL777)</f>
        <v>6409.8</v>
      </c>
      <c r="BM778" s="165">
        <f>SUBTOTAL(9,BM768:BM777)</f>
        <v>1243.4261799999999</v>
      </c>
      <c r="BN778" s="165">
        <f t="shared" si="174"/>
        <v>90565.47099999999</v>
      </c>
      <c r="BO778" s="165">
        <f t="shared" si="174"/>
        <v>0</v>
      </c>
      <c r="BP778" s="165">
        <f t="shared" si="174"/>
        <v>0</v>
      </c>
      <c r="BQ778" s="165">
        <f t="shared" si="174"/>
        <v>0</v>
      </c>
      <c r="BR778" s="165">
        <f t="shared" ref="BR778:CG778" si="175">SUBTOTAL(9,BR768:BR777)</f>
        <v>0</v>
      </c>
      <c r="BS778" s="165">
        <f t="shared" si="175"/>
        <v>0</v>
      </c>
      <c r="BT778" s="165">
        <f t="shared" si="175"/>
        <v>0</v>
      </c>
      <c r="BU778" s="165">
        <f t="shared" si="175"/>
        <v>0</v>
      </c>
      <c r="BV778" s="165">
        <f t="shared" si="175"/>
        <v>0</v>
      </c>
      <c r="BW778" s="165">
        <f t="shared" si="175"/>
        <v>0</v>
      </c>
      <c r="BX778" s="165">
        <f t="shared" si="175"/>
        <v>0</v>
      </c>
      <c r="BY778" s="165">
        <f t="shared" si="175"/>
        <v>0</v>
      </c>
      <c r="BZ778" s="165">
        <f t="shared" si="175"/>
        <v>75000</v>
      </c>
      <c r="CA778" s="165">
        <f t="shared" si="175"/>
        <v>175000</v>
      </c>
      <c r="CB778" s="165">
        <f t="shared" si="175"/>
        <v>469.57483999999999</v>
      </c>
      <c r="CC778" s="165">
        <f t="shared" si="175"/>
        <v>0</v>
      </c>
      <c r="CD778" s="165">
        <f t="shared" si="175"/>
        <v>0</v>
      </c>
      <c r="CE778" s="165">
        <f t="shared" si="175"/>
        <v>0</v>
      </c>
      <c r="CF778" s="165">
        <f t="shared" si="175"/>
        <v>0</v>
      </c>
      <c r="CG778" s="165">
        <f t="shared" si="175"/>
        <v>0</v>
      </c>
    </row>
    <row r="779" spans="1:85" s="78" customFormat="1" ht="54" customHeight="1" thickBot="1" x14ac:dyDescent="0.35">
      <c r="A779" s="166" t="s">
        <v>1302</v>
      </c>
      <c r="B779" s="167"/>
      <c r="C779" s="168" t="s">
        <v>133</v>
      </c>
      <c r="D779" s="169"/>
      <c r="E779" s="169"/>
      <c r="F779" s="170">
        <f t="shared" ref="F779:AK779" si="176">SUBTOTAL(9,F6:F778)</f>
        <v>7338586.7480600001</v>
      </c>
      <c r="G779" s="170">
        <f t="shared" si="176"/>
        <v>1976000.835850002</v>
      </c>
      <c r="H779" s="170">
        <f t="shared" si="176"/>
        <v>5362585.9122099951</v>
      </c>
      <c r="I779" s="170">
        <f t="shared" si="176"/>
        <v>88269.497580000054</v>
      </c>
      <c r="J779" s="170">
        <f t="shared" si="176"/>
        <v>36053.738460000008</v>
      </c>
      <c r="K779" s="170">
        <f t="shared" si="176"/>
        <v>135491.49999999988</v>
      </c>
      <c r="L779" s="170">
        <f t="shared" si="176"/>
        <v>55341.598590000009</v>
      </c>
      <c r="M779" s="170">
        <f t="shared" si="176"/>
        <v>30614.330159999998</v>
      </c>
      <c r="N779" s="170">
        <f t="shared" si="176"/>
        <v>12504.444699999998</v>
      </c>
      <c r="O779" s="170">
        <f t="shared" si="176"/>
        <v>5849.9973099999997</v>
      </c>
      <c r="P779" s="170">
        <f t="shared" si="176"/>
        <v>11184.556480000001</v>
      </c>
      <c r="Q779" s="170">
        <f t="shared" si="176"/>
        <v>4009.9999400000002</v>
      </c>
      <c r="R779" s="170">
        <f t="shared" si="176"/>
        <v>7666.6823199999999</v>
      </c>
      <c r="S779" s="170">
        <f t="shared" si="176"/>
        <v>628966.79883000068</v>
      </c>
      <c r="T779" s="170">
        <f t="shared" si="176"/>
        <v>436890.7</v>
      </c>
      <c r="U779" s="170">
        <f t="shared" si="176"/>
        <v>4413.1043100000006</v>
      </c>
      <c r="V779" s="170">
        <f t="shared" si="176"/>
        <v>315325.29999999993</v>
      </c>
      <c r="W779" s="170">
        <f t="shared" si="176"/>
        <v>3185.1050000000005</v>
      </c>
      <c r="X779" s="170">
        <f t="shared" si="176"/>
        <v>48910.368679999992</v>
      </c>
      <c r="Y779" s="170">
        <f t="shared" si="176"/>
        <v>2574.2299300000013</v>
      </c>
      <c r="Z779" s="170">
        <f t="shared" si="176"/>
        <v>1306.19884</v>
      </c>
      <c r="AA779" s="170">
        <f t="shared" si="176"/>
        <v>2497.3096399999999</v>
      </c>
      <c r="AB779" s="170">
        <f t="shared" si="176"/>
        <v>20478.248470000002</v>
      </c>
      <c r="AC779" s="170">
        <f t="shared" si="176"/>
        <v>39152.176480000002</v>
      </c>
      <c r="AD779" s="170">
        <f t="shared" si="176"/>
        <v>83818.256239999988</v>
      </c>
      <c r="AE779" s="170">
        <f t="shared" si="176"/>
        <v>34235.625820000001</v>
      </c>
      <c r="AF779" s="170">
        <f t="shared" si="176"/>
        <v>10659.269840000001</v>
      </c>
      <c r="AG779" s="170">
        <f t="shared" si="176"/>
        <v>4353.7862800000003</v>
      </c>
      <c r="AH779" s="170">
        <f t="shared" si="176"/>
        <v>307733.29629999993</v>
      </c>
      <c r="AI779" s="170">
        <f t="shared" si="176"/>
        <v>125693.88157999999</v>
      </c>
      <c r="AJ779" s="170">
        <f t="shared" si="176"/>
        <v>1410118.7811200002</v>
      </c>
      <c r="AK779" s="170">
        <f t="shared" si="176"/>
        <v>6713.3</v>
      </c>
      <c r="AL779" s="170">
        <f t="shared" ref="AL779:BQ779" si="177">SUBTOTAL(9,AL6:AL778)</f>
        <v>62655</v>
      </c>
      <c r="AM779" s="170">
        <f t="shared" si="177"/>
        <v>25591.478869999999</v>
      </c>
      <c r="AN779" s="170">
        <f t="shared" si="177"/>
        <v>35500</v>
      </c>
      <c r="AO779" s="170">
        <f t="shared" si="177"/>
        <v>14500</v>
      </c>
      <c r="AP779" s="170">
        <f t="shared" si="177"/>
        <v>43892</v>
      </c>
      <c r="AQ779" s="170">
        <f t="shared" si="177"/>
        <v>23608</v>
      </c>
      <c r="AR779" s="170">
        <f t="shared" si="177"/>
        <v>43038</v>
      </c>
      <c r="AS779" s="170">
        <f t="shared" si="177"/>
        <v>10168.76211</v>
      </c>
      <c r="AT779" s="170">
        <f t="shared" si="177"/>
        <v>9000</v>
      </c>
      <c r="AU779" s="170">
        <f t="shared" si="177"/>
        <v>24200</v>
      </c>
      <c r="AV779" s="170">
        <f t="shared" si="177"/>
        <v>94530</v>
      </c>
      <c r="AW779" s="170">
        <f t="shared" si="177"/>
        <v>208566.60560000001</v>
      </c>
      <c r="AX779" s="170">
        <f t="shared" si="177"/>
        <v>16207.237799999999</v>
      </c>
      <c r="AY779" s="170">
        <f t="shared" si="177"/>
        <v>30194.516499999998</v>
      </c>
      <c r="AZ779" s="170">
        <f t="shared" si="177"/>
        <v>22167.4</v>
      </c>
      <c r="BA779" s="170">
        <f t="shared" si="177"/>
        <v>100000</v>
      </c>
      <c r="BB779" s="170">
        <f t="shared" si="177"/>
        <v>92700</v>
      </c>
      <c r="BC779" s="170">
        <f t="shared" si="177"/>
        <v>4110.1326600000002</v>
      </c>
      <c r="BD779" s="170">
        <f t="shared" si="177"/>
        <v>13853.613149999999</v>
      </c>
      <c r="BE779" s="170">
        <f t="shared" si="177"/>
        <v>889.86734000000001</v>
      </c>
      <c r="BF779" s="170">
        <f t="shared" si="177"/>
        <v>2999.3868499999999</v>
      </c>
      <c r="BG779" s="170">
        <f t="shared" si="177"/>
        <v>1523.8833199999999</v>
      </c>
      <c r="BH779" s="170">
        <f t="shared" si="177"/>
        <v>486.26972000000001</v>
      </c>
      <c r="BI779" s="170">
        <f t="shared" si="177"/>
        <v>194.51388</v>
      </c>
      <c r="BJ779" s="170">
        <f t="shared" si="177"/>
        <v>1917.7003199999999</v>
      </c>
      <c r="BK779" s="170">
        <f t="shared" si="177"/>
        <v>104725.01737000003</v>
      </c>
      <c r="BL779" s="170">
        <f>SUBTOTAL(9,BL6:BL778)</f>
        <v>285185.09999999998</v>
      </c>
      <c r="BM779" s="170">
        <f>SUBTOTAL(9,BM6:BM778)</f>
        <v>160378.1</v>
      </c>
      <c r="BN779" s="170">
        <f t="shared" si="177"/>
        <v>823462.77329999988</v>
      </c>
      <c r="BO779" s="170">
        <f t="shared" si="177"/>
        <v>59347.050760000013</v>
      </c>
      <c r="BP779" s="170">
        <f t="shared" si="177"/>
        <v>126258.7974</v>
      </c>
      <c r="BQ779" s="170">
        <f t="shared" si="177"/>
        <v>358451.58128999994</v>
      </c>
      <c r="BR779" s="170">
        <f t="shared" ref="BR779:CG779" si="178">SUBTOTAL(9,BR6:BR778)</f>
        <v>22886.581699999999</v>
      </c>
      <c r="BS779" s="170">
        <f t="shared" si="178"/>
        <v>3025.3028199999999</v>
      </c>
      <c r="BT779" s="170">
        <f t="shared" si="178"/>
        <v>1235.7326800000001</v>
      </c>
      <c r="BU779" s="170">
        <f t="shared" si="178"/>
        <v>1048.1055999999999</v>
      </c>
      <c r="BV779" s="170">
        <f t="shared" si="178"/>
        <v>413.25529999999998</v>
      </c>
      <c r="BW779" s="170">
        <f t="shared" si="178"/>
        <v>1527.9943499999999</v>
      </c>
      <c r="BX779" s="170">
        <f t="shared" si="178"/>
        <v>397.44452999999999</v>
      </c>
      <c r="BY779" s="170">
        <f t="shared" si="178"/>
        <v>9429.9468300000008</v>
      </c>
      <c r="BZ779" s="170">
        <f t="shared" si="178"/>
        <v>75000</v>
      </c>
      <c r="CA779" s="170">
        <f t="shared" si="178"/>
        <v>175000</v>
      </c>
      <c r="CB779" s="170">
        <f t="shared" si="178"/>
        <v>275570.32768000005</v>
      </c>
      <c r="CC779" s="170">
        <f t="shared" si="178"/>
        <v>179.96109999999999</v>
      </c>
      <c r="CD779" s="170">
        <f t="shared" si="178"/>
        <v>90507.974629999968</v>
      </c>
      <c r="CE779" s="170">
        <f t="shared" si="178"/>
        <v>604.03844000000004</v>
      </c>
      <c r="CF779" s="170">
        <f t="shared" si="178"/>
        <v>5286.1</v>
      </c>
      <c r="CG779" s="170">
        <f t="shared" si="178"/>
        <v>2159.1112600000001</v>
      </c>
    </row>
    <row r="780" spans="1:85" x14ac:dyDescent="0.35">
      <c r="F780" s="171"/>
      <c r="G780" s="172"/>
      <c r="H780" s="172"/>
      <c r="R780" s="8"/>
      <c r="T780" s="172"/>
      <c r="U780" s="172"/>
      <c r="V780" s="172"/>
      <c r="W780" s="172"/>
      <c r="Z780" s="8"/>
      <c r="AA780" s="8"/>
      <c r="AJ780" s="8"/>
      <c r="AK780" s="8"/>
      <c r="AL780" s="8"/>
      <c r="AM780" s="8"/>
      <c r="AN780" s="8"/>
      <c r="AO780" s="8"/>
      <c r="AP780" s="8"/>
      <c r="AQ780" s="8"/>
      <c r="AR780" s="8"/>
      <c r="AS780" s="8"/>
      <c r="AT780" s="8"/>
      <c r="AU780" s="8"/>
      <c r="AV780" s="8"/>
      <c r="AW780" s="8"/>
      <c r="AX780" s="8"/>
      <c r="AY780" s="8"/>
      <c r="AZ780" s="8"/>
      <c r="BA780" s="8"/>
      <c r="BB780" s="8"/>
      <c r="BC780" s="8"/>
      <c r="BD780" s="8"/>
      <c r="BE780" s="8"/>
      <c r="BF780" s="8"/>
      <c r="BG780" s="8"/>
      <c r="BH780" s="8"/>
      <c r="BI780" s="8"/>
      <c r="BK780" s="8"/>
      <c r="BL780" s="8"/>
      <c r="BM780" s="8"/>
      <c r="BN780" s="8"/>
      <c r="BO780" s="8"/>
      <c r="BP780" s="8"/>
      <c r="BQ780" s="8"/>
      <c r="BR780" s="8"/>
      <c r="BS780" s="8"/>
      <c r="BT780" s="8"/>
      <c r="BU780" s="8"/>
      <c r="BV780" s="8"/>
      <c r="BY780" s="8"/>
      <c r="BZ780" s="8"/>
      <c r="CA780" s="8"/>
      <c r="CB780" s="8"/>
      <c r="CC780" s="8"/>
      <c r="CD780" s="8"/>
      <c r="CE780" s="8"/>
      <c r="CF780" s="8"/>
      <c r="CG780" s="8"/>
    </row>
    <row r="781" spans="1:85" x14ac:dyDescent="0.35">
      <c r="B781" s="2" t="s">
        <v>1303</v>
      </c>
      <c r="F781" s="171"/>
      <c r="G781" s="172"/>
      <c r="H781" s="172"/>
      <c r="R781" s="8"/>
      <c r="T781" s="172"/>
      <c r="U781" s="172"/>
      <c r="V781" s="172"/>
      <c r="W781" s="172"/>
      <c r="Z781" s="8"/>
      <c r="AA781" s="8"/>
      <c r="AJ781" s="8"/>
      <c r="AK781" s="8"/>
      <c r="AL781" s="8"/>
      <c r="AM781" s="8"/>
      <c r="AN781" s="8"/>
      <c r="AO781" s="8"/>
      <c r="AP781" s="8"/>
      <c r="AQ781" s="8"/>
      <c r="AR781" s="8"/>
      <c r="AS781" s="8"/>
      <c r="AT781" s="8"/>
      <c r="AU781" s="8"/>
      <c r="AV781" s="8"/>
      <c r="AW781" s="8"/>
      <c r="AX781" s="8"/>
      <c r="AY781" s="8"/>
      <c r="AZ781" s="8"/>
      <c r="BA781" s="8"/>
      <c r="BB781" s="8"/>
      <c r="BC781" s="8"/>
      <c r="BD781" s="8"/>
      <c r="BE781" s="8"/>
      <c r="BF781" s="8"/>
      <c r="BG781" s="8"/>
      <c r="BH781" s="8"/>
      <c r="BI781" s="8"/>
      <c r="BK781" s="8"/>
      <c r="BL781" s="8"/>
      <c r="BM781" s="8"/>
      <c r="BN781" s="8"/>
      <c r="BO781" s="8"/>
      <c r="BP781" s="8"/>
      <c r="BQ781" s="8"/>
      <c r="BR781" s="8"/>
      <c r="BS781" s="8"/>
      <c r="BT781" s="8"/>
      <c r="BU781" s="8"/>
      <c r="BV781" s="8"/>
      <c r="BY781" s="8"/>
      <c r="BZ781" s="8"/>
      <c r="CA781" s="8"/>
      <c r="CB781" s="8"/>
      <c r="CC781" s="8"/>
      <c r="CD781" s="8"/>
      <c r="CE781" s="8"/>
      <c r="CF781" s="8"/>
      <c r="CG781" s="8"/>
    </row>
    <row r="782" spans="1:85" x14ac:dyDescent="0.35">
      <c r="F782" s="171"/>
      <c r="G782" s="173"/>
      <c r="H782" s="173"/>
      <c r="K782" s="174"/>
      <c r="L782" s="175"/>
      <c r="M782" s="175"/>
      <c r="N782" s="175"/>
      <c r="O782" s="174"/>
      <c r="P782" s="175"/>
      <c r="R782" s="8"/>
      <c r="S782" s="175"/>
      <c r="T782" s="172"/>
      <c r="U782" s="172"/>
      <c r="V782" s="172"/>
      <c r="W782" s="172"/>
      <c r="Z782" s="8"/>
      <c r="AA782" s="8"/>
      <c r="AD782" s="175"/>
      <c r="AE782" s="175"/>
      <c r="AF782" s="175"/>
      <c r="AG782" s="175"/>
      <c r="AJ782" s="8"/>
      <c r="AK782" s="8"/>
      <c r="AL782" s="8"/>
      <c r="AM782" s="8"/>
      <c r="AN782" s="8"/>
      <c r="AO782" s="8"/>
      <c r="AP782" s="8"/>
      <c r="AQ782" s="8"/>
      <c r="AR782" s="8"/>
      <c r="AS782" s="8"/>
      <c r="AT782" s="8"/>
      <c r="AU782" s="8"/>
      <c r="AV782" s="8"/>
      <c r="AW782" s="8"/>
      <c r="AX782" s="8"/>
      <c r="AY782" s="8"/>
      <c r="AZ782" s="8"/>
      <c r="BA782" s="8"/>
      <c r="BB782" s="8"/>
      <c r="BC782" s="8"/>
      <c r="BD782" s="8"/>
      <c r="BE782" s="8"/>
      <c r="BF782" s="8"/>
      <c r="BG782" s="8"/>
      <c r="BH782" s="8"/>
      <c r="BI782" s="8"/>
      <c r="BK782" s="8"/>
      <c r="BL782" s="8"/>
      <c r="BM782" s="8"/>
      <c r="BN782" s="8"/>
      <c r="BO782" s="8"/>
      <c r="BP782" s="8"/>
      <c r="BQ782" s="8"/>
      <c r="BR782" s="8"/>
      <c r="BS782" s="8"/>
      <c r="BT782" s="8"/>
      <c r="BU782" s="8"/>
      <c r="BV782" s="8"/>
      <c r="BY782" s="8"/>
      <c r="BZ782" s="8"/>
      <c r="CA782" s="8"/>
      <c r="CB782" s="8"/>
      <c r="CC782" s="8"/>
      <c r="CD782" s="8"/>
      <c r="CE782" s="8"/>
      <c r="CF782" s="8"/>
      <c r="CG782" s="8"/>
    </row>
    <row r="783" spans="1:85" s="78" customFormat="1" ht="29.25" customHeight="1" x14ac:dyDescent="0.3">
      <c r="B783" s="176" t="s">
        <v>1304</v>
      </c>
      <c r="C783" s="177"/>
      <c r="D783" s="178"/>
      <c r="E783" s="179"/>
      <c r="F783" s="86">
        <f>G783+H783</f>
        <v>7338586.7480600001</v>
      </c>
      <c r="G783" s="99">
        <f>SUMIF($I$4:$CG$4,"федеральный бюджет",I783:CG783)</f>
        <v>1976000.8358500004</v>
      </c>
      <c r="H783" s="86">
        <f>SUMIF($I$4:$CG$4,"краевой бюджет",I783:CG783)</f>
        <v>5362585.9122099997</v>
      </c>
      <c r="I783" s="180">
        <v>88269.497579999996</v>
      </c>
      <c r="J783" s="181">
        <v>36053.73846</v>
      </c>
      <c r="K783" s="182">
        <v>135491.5</v>
      </c>
      <c r="L783" s="181">
        <v>55341.598590000001</v>
      </c>
      <c r="M783" s="180">
        <v>30614.330160000001</v>
      </c>
      <c r="N783" s="181">
        <v>12504.4447</v>
      </c>
      <c r="O783" s="99">
        <v>5849.9973099999997</v>
      </c>
      <c r="P783" s="181">
        <v>11184.556479999999</v>
      </c>
      <c r="Q783" s="181">
        <v>4009.9999400000002</v>
      </c>
      <c r="R783" s="181">
        <v>7666.6823199999999</v>
      </c>
      <c r="S783" s="181">
        <v>628966.79882999999</v>
      </c>
      <c r="T783" s="99">
        <v>436890.7</v>
      </c>
      <c r="U783" s="86">
        <v>4413.1043099999997</v>
      </c>
      <c r="V783" s="99">
        <v>315325.3</v>
      </c>
      <c r="W783" s="86">
        <v>3185.105</v>
      </c>
      <c r="X783" s="180">
        <v>48910.36868</v>
      </c>
      <c r="Y783" s="181">
        <v>2574.22993</v>
      </c>
      <c r="Z783" s="181">
        <v>1306.19884</v>
      </c>
      <c r="AA783" s="183">
        <v>2497.3096399999999</v>
      </c>
      <c r="AB783" s="181">
        <v>20478.248469999999</v>
      </c>
      <c r="AC783" s="181">
        <v>39152.176480000002</v>
      </c>
      <c r="AD783" s="180">
        <v>83818.256240000002</v>
      </c>
      <c r="AE783" s="181">
        <v>34235.625820000001</v>
      </c>
      <c r="AF783" s="180">
        <v>10659.269840000001</v>
      </c>
      <c r="AG783" s="181">
        <v>4353.7862800000003</v>
      </c>
      <c r="AH783" s="180">
        <v>307733.29629999999</v>
      </c>
      <c r="AI783" s="181">
        <v>125693.88158</v>
      </c>
      <c r="AJ783" s="181">
        <v>1410118.7811199999</v>
      </c>
      <c r="AK783" s="181">
        <v>6713.3</v>
      </c>
      <c r="AL783" s="180">
        <v>62655</v>
      </c>
      <c r="AM783" s="181">
        <v>25591.478869999999</v>
      </c>
      <c r="AN783" s="180">
        <v>35500</v>
      </c>
      <c r="AO783" s="181">
        <v>14500</v>
      </c>
      <c r="AP783" s="180">
        <v>43892</v>
      </c>
      <c r="AQ783" s="181">
        <v>23608</v>
      </c>
      <c r="AR783" s="180">
        <v>43038</v>
      </c>
      <c r="AS783" s="181">
        <v>10168.76211</v>
      </c>
      <c r="AT783" s="181">
        <v>9000</v>
      </c>
      <c r="AU783" s="181">
        <v>24200</v>
      </c>
      <c r="AV783" s="181">
        <v>94530</v>
      </c>
      <c r="AW783" s="181">
        <v>208566.60560000001</v>
      </c>
      <c r="AX783" s="181">
        <v>16207.237800000001</v>
      </c>
      <c r="AY783" s="181">
        <v>30194.516500000002</v>
      </c>
      <c r="AZ783" s="181">
        <v>22167.4</v>
      </c>
      <c r="BA783" s="181">
        <v>100000</v>
      </c>
      <c r="BB783" s="181">
        <v>92700</v>
      </c>
      <c r="BC783" s="180">
        <v>4110.1326600000002</v>
      </c>
      <c r="BD783" s="181">
        <v>13853.613149999999</v>
      </c>
      <c r="BE783" s="180">
        <v>889.86734000000001</v>
      </c>
      <c r="BF783" s="181">
        <v>2999.3868499999999</v>
      </c>
      <c r="BG783" s="181">
        <v>1523.8833199999999</v>
      </c>
      <c r="BH783" s="180">
        <v>486.26972000000001</v>
      </c>
      <c r="BI783" s="181">
        <v>194.51388</v>
      </c>
      <c r="BJ783" s="181">
        <v>1917.7003199999999</v>
      </c>
      <c r="BK783" s="181">
        <v>104725.01737</v>
      </c>
      <c r="BL783" s="180">
        <v>285185.09999999998</v>
      </c>
      <c r="BM783" s="181">
        <v>160378.1</v>
      </c>
      <c r="BN783" s="181">
        <v>823462.7733</v>
      </c>
      <c r="BO783" s="181">
        <v>59347.050759999998</v>
      </c>
      <c r="BP783" s="181">
        <v>126258.7974</v>
      </c>
      <c r="BQ783" s="181">
        <v>358451.58129</v>
      </c>
      <c r="BR783" s="181">
        <v>22886.581699999999</v>
      </c>
      <c r="BS783" s="180">
        <v>3025.3028199999999</v>
      </c>
      <c r="BT783" s="181">
        <v>1235.7326800000001</v>
      </c>
      <c r="BU783" s="184">
        <v>1048.1056000000001</v>
      </c>
      <c r="BV783" s="183">
        <v>413.25529999999998</v>
      </c>
      <c r="BW783" s="181">
        <v>1527.9943499999999</v>
      </c>
      <c r="BX783" s="181">
        <v>397.44452999999999</v>
      </c>
      <c r="BY783" s="183">
        <v>9429.9468300000008</v>
      </c>
      <c r="BZ783" s="181">
        <v>75000</v>
      </c>
      <c r="CA783" s="181">
        <v>175000</v>
      </c>
      <c r="CB783" s="181">
        <v>275570.32767999999</v>
      </c>
      <c r="CC783" s="181">
        <v>179.96109999999999</v>
      </c>
      <c r="CD783" s="181">
        <v>90507.974629999997</v>
      </c>
      <c r="CE783" s="181">
        <v>604.03844000000004</v>
      </c>
      <c r="CF783" s="181">
        <v>5286.1</v>
      </c>
      <c r="CG783" s="181">
        <v>2159.1112600000001</v>
      </c>
    </row>
    <row r="784" spans="1:85" ht="28.5" customHeight="1" x14ac:dyDescent="0.35">
      <c r="B784" s="185" t="s">
        <v>1305</v>
      </c>
      <c r="C784" s="186"/>
      <c r="D784" s="187"/>
      <c r="E784" s="179"/>
      <c r="F784" s="86">
        <f>F783-F779</f>
        <v>0</v>
      </c>
      <c r="G784" s="99">
        <f>G783-G779</f>
        <v>0</v>
      </c>
      <c r="H784" s="86">
        <f>H783-H779</f>
        <v>0</v>
      </c>
      <c r="I784" s="99">
        <f>I783-I779</f>
        <v>0</v>
      </c>
      <c r="J784" s="86">
        <f>J783-J779</f>
        <v>0</v>
      </c>
      <c r="K784" s="99">
        <f t="shared" ref="K784:S784" si="179">K783-K779</f>
        <v>0</v>
      </c>
      <c r="L784" s="86">
        <f t="shared" si="179"/>
        <v>0</v>
      </c>
      <c r="M784" s="99">
        <f t="shared" ref="M784:R784" si="180">M783-M779</f>
        <v>0</v>
      </c>
      <c r="N784" s="86">
        <f t="shared" si="180"/>
        <v>0</v>
      </c>
      <c r="O784" s="99">
        <f t="shared" si="180"/>
        <v>0</v>
      </c>
      <c r="P784" s="86">
        <f t="shared" si="180"/>
        <v>0</v>
      </c>
      <c r="Q784" s="86">
        <f t="shared" si="180"/>
        <v>0</v>
      </c>
      <c r="R784" s="86">
        <f t="shared" si="180"/>
        <v>0</v>
      </c>
      <c r="S784" s="86">
        <f t="shared" si="179"/>
        <v>0</v>
      </c>
      <c r="T784" s="99">
        <f t="shared" ref="T784:AE784" si="181">T783-T779</f>
        <v>0</v>
      </c>
      <c r="U784" s="86">
        <f t="shared" si="181"/>
        <v>0</v>
      </c>
      <c r="V784" s="99">
        <f t="shared" si="181"/>
        <v>0</v>
      </c>
      <c r="W784" s="86">
        <f t="shared" si="181"/>
        <v>0</v>
      </c>
      <c r="X784" s="99">
        <f t="shared" si="181"/>
        <v>0</v>
      </c>
      <c r="Y784" s="86">
        <f t="shared" si="181"/>
        <v>0</v>
      </c>
      <c r="Z784" s="86">
        <f>Z783-Z779</f>
        <v>0</v>
      </c>
      <c r="AA784" s="148">
        <f>AA783-AA779</f>
        <v>0</v>
      </c>
      <c r="AB784" s="148">
        <f>AB783-AB779</f>
        <v>0</v>
      </c>
      <c r="AC784" s="148">
        <f>AC783-AC779</f>
        <v>0</v>
      </c>
      <c r="AD784" s="99">
        <f t="shared" si="181"/>
        <v>0</v>
      </c>
      <c r="AE784" s="86">
        <f t="shared" si="181"/>
        <v>0</v>
      </c>
      <c r="AF784" s="99">
        <f t="shared" ref="AF784:AJ784" si="182">AF783-AF779</f>
        <v>0</v>
      </c>
      <c r="AG784" s="86">
        <f t="shared" si="182"/>
        <v>0</v>
      </c>
      <c r="AH784" s="99">
        <f t="shared" si="182"/>
        <v>0</v>
      </c>
      <c r="AI784" s="86">
        <f t="shared" si="182"/>
        <v>0</v>
      </c>
      <c r="AJ784" s="86">
        <f t="shared" si="182"/>
        <v>0</v>
      </c>
      <c r="AK784" s="86">
        <f>AK783-AK779</f>
        <v>0</v>
      </c>
      <c r="AL784" s="99">
        <f t="shared" ref="AL784:BI784" si="183">AL783-AL779</f>
        <v>0</v>
      </c>
      <c r="AM784" s="86">
        <f t="shared" si="183"/>
        <v>0</v>
      </c>
      <c r="AN784" s="99">
        <f>AN783-AN779</f>
        <v>0</v>
      </c>
      <c r="AO784" s="86">
        <f>AO783-AO779</f>
        <v>0</v>
      </c>
      <c r="AP784" s="99">
        <f t="shared" si="183"/>
        <v>0</v>
      </c>
      <c r="AQ784" s="86">
        <f t="shared" si="183"/>
        <v>0</v>
      </c>
      <c r="AR784" s="99">
        <f t="shared" ref="AR784:AX784" si="184">AR783-AR779</f>
        <v>0</v>
      </c>
      <c r="AS784" s="86">
        <f t="shared" si="184"/>
        <v>0</v>
      </c>
      <c r="AT784" s="86">
        <f t="shared" si="184"/>
        <v>0</v>
      </c>
      <c r="AU784" s="86">
        <f t="shared" si="184"/>
        <v>0</v>
      </c>
      <c r="AV784" s="86">
        <f t="shared" si="184"/>
        <v>0</v>
      </c>
      <c r="AW784" s="86">
        <f t="shared" si="184"/>
        <v>0</v>
      </c>
      <c r="AX784" s="86">
        <f t="shared" si="184"/>
        <v>0</v>
      </c>
      <c r="AY784" s="86">
        <f t="shared" si="183"/>
        <v>0</v>
      </c>
      <c r="AZ784" s="86">
        <f>AZ783-AZ779</f>
        <v>0</v>
      </c>
      <c r="BA784" s="86">
        <f>BA783-BA779</f>
        <v>0</v>
      </c>
      <c r="BB784" s="86">
        <f>BB783-BB779</f>
        <v>0</v>
      </c>
      <c r="BC784" s="99">
        <f t="shared" si="183"/>
        <v>0</v>
      </c>
      <c r="BD784" s="86">
        <f t="shared" si="183"/>
        <v>0</v>
      </c>
      <c r="BE784" s="99">
        <f t="shared" si="183"/>
        <v>0</v>
      </c>
      <c r="BF784" s="86">
        <f t="shared" si="183"/>
        <v>0</v>
      </c>
      <c r="BG784" s="86">
        <f t="shared" si="183"/>
        <v>0</v>
      </c>
      <c r="BH784" s="99">
        <f t="shared" si="183"/>
        <v>0</v>
      </c>
      <c r="BI784" s="86">
        <f t="shared" si="183"/>
        <v>0</v>
      </c>
      <c r="BJ784" s="86">
        <f>BJ783-BJ779</f>
        <v>0</v>
      </c>
      <c r="BK784" s="86">
        <f>BK783-BK779</f>
        <v>0</v>
      </c>
      <c r="BL784" s="99">
        <f>BL783-BL779</f>
        <v>0</v>
      </c>
      <c r="BM784" s="86">
        <f>BM783-BM779</f>
        <v>0</v>
      </c>
      <c r="BN784" s="86">
        <f t="shared" ref="BN784:BO784" si="185">BN783-BN779</f>
        <v>0</v>
      </c>
      <c r="BO784" s="86">
        <f t="shared" si="185"/>
        <v>0</v>
      </c>
      <c r="BP784" s="86">
        <f t="shared" ref="BP784:BY784" si="186">BP783-BP779</f>
        <v>0</v>
      </c>
      <c r="BQ784" s="86">
        <f>BQ783-BQ779</f>
        <v>0</v>
      </c>
      <c r="BR784" s="86">
        <f t="shared" si="186"/>
        <v>0</v>
      </c>
      <c r="BS784" s="99">
        <f>BS783-BS779</f>
        <v>0</v>
      </c>
      <c r="BT784" s="86">
        <f>BT783-BT779</f>
        <v>0</v>
      </c>
      <c r="BU784" s="149">
        <f t="shared" si="186"/>
        <v>0</v>
      </c>
      <c r="BV784" s="148">
        <f t="shared" si="186"/>
        <v>0</v>
      </c>
      <c r="BW784" s="188">
        <f t="shared" si="186"/>
        <v>0</v>
      </c>
      <c r="BX784" s="86">
        <f t="shared" si="186"/>
        <v>0</v>
      </c>
      <c r="BY784" s="148">
        <f t="shared" si="186"/>
        <v>0</v>
      </c>
      <c r="BZ784" s="86">
        <f t="shared" ref="BZ784:CG784" si="187">BZ783-BZ779</f>
        <v>0</v>
      </c>
      <c r="CA784" s="86">
        <f t="shared" si="187"/>
        <v>0</v>
      </c>
      <c r="CB784" s="86">
        <f t="shared" si="187"/>
        <v>0</v>
      </c>
      <c r="CC784" s="86">
        <f t="shared" si="187"/>
        <v>0</v>
      </c>
      <c r="CD784" s="86">
        <f t="shared" si="187"/>
        <v>0</v>
      </c>
      <c r="CE784" s="86">
        <f t="shared" si="187"/>
        <v>0</v>
      </c>
      <c r="CF784" s="86">
        <f t="shared" si="187"/>
        <v>0</v>
      </c>
      <c r="CG784" s="86">
        <f t="shared" si="187"/>
        <v>0</v>
      </c>
    </row>
    <row r="785" spans="1:85" x14ac:dyDescent="0.35">
      <c r="K785" s="174"/>
      <c r="L785" s="175"/>
      <c r="M785" s="175"/>
      <c r="N785" s="175"/>
      <c r="O785" s="174"/>
      <c r="P785" s="175"/>
      <c r="R785" s="189"/>
      <c r="S785" s="175"/>
      <c r="AL785" s="189"/>
      <c r="AM785" s="189"/>
      <c r="AN785" s="189"/>
      <c r="AO785" s="189"/>
      <c r="AP785" s="189"/>
      <c r="AQ785" s="189"/>
      <c r="AT785" s="189"/>
      <c r="BG785" s="190"/>
      <c r="BQ785" s="191"/>
      <c r="CB785" s="189"/>
      <c r="CC785" s="189"/>
    </row>
    <row r="786" spans="1:85" ht="20.25" customHeight="1" x14ac:dyDescent="0.35">
      <c r="A786" s="192"/>
      <c r="H786" s="8"/>
      <c r="R786" s="189"/>
      <c r="T786" s="8"/>
      <c r="U786" s="8"/>
      <c r="V786" s="8"/>
      <c r="W786" s="8"/>
      <c r="AL786" s="189"/>
      <c r="AM786" s="189"/>
      <c r="AN786" s="189"/>
      <c r="AO786" s="189"/>
      <c r="AP786" s="189"/>
      <c r="AQ786" s="189"/>
      <c r="AT786" s="189"/>
      <c r="BG786" s="191"/>
      <c r="BQ786" s="191"/>
      <c r="CB786" s="189"/>
      <c r="CC786" s="189"/>
    </row>
    <row r="787" spans="1:85" x14ac:dyDescent="0.35">
      <c r="A787" s="192"/>
      <c r="H787" s="8"/>
      <c r="T787" s="8"/>
      <c r="U787" s="8"/>
      <c r="V787" s="8"/>
      <c r="W787" s="8"/>
      <c r="BG787" s="191"/>
      <c r="BQ787" s="193"/>
    </row>
    <row r="788" spans="1:85" ht="72.75" customHeight="1" x14ac:dyDescent="0.35">
      <c r="A788" s="192"/>
      <c r="H788" s="8"/>
      <c r="T788" s="8"/>
      <c r="U788" s="8"/>
      <c r="V788" s="8"/>
      <c r="W788" s="8"/>
      <c r="AN788" s="194"/>
      <c r="AO788" s="194"/>
      <c r="AP788" s="194"/>
      <c r="AQ788" s="194"/>
      <c r="BG788" s="191"/>
      <c r="BQ788" s="191"/>
      <c r="BU788" s="207" t="s">
        <v>3</v>
      </c>
      <c r="BV788" s="207"/>
      <c r="BY788" s="195" t="s">
        <v>3</v>
      </c>
    </row>
    <row r="789" spans="1:85" x14ac:dyDescent="0.35">
      <c r="A789" s="192"/>
      <c r="H789" s="8"/>
      <c r="T789" s="8"/>
      <c r="U789" s="8"/>
      <c r="V789" s="8"/>
      <c r="W789" s="8"/>
      <c r="BG789" s="8"/>
      <c r="BQ789" s="191"/>
    </row>
    <row r="790" spans="1:85" x14ac:dyDescent="0.35">
      <c r="A790" s="192"/>
      <c r="H790" s="8"/>
      <c r="T790" s="8"/>
      <c r="U790" s="8"/>
      <c r="V790" s="8"/>
      <c r="W790" s="8"/>
      <c r="BG790" s="191"/>
      <c r="BQ790" s="191"/>
    </row>
    <row r="791" spans="1:85" x14ac:dyDescent="0.35">
      <c r="A791" s="192"/>
      <c r="F791" s="196"/>
      <c r="H791" s="8"/>
      <c r="T791" s="8"/>
      <c r="U791" s="8"/>
      <c r="V791" s="8"/>
      <c r="W791" s="8"/>
      <c r="BG791" s="191"/>
      <c r="BQ791" s="191"/>
    </row>
    <row r="792" spans="1:85" x14ac:dyDescent="0.35">
      <c r="A792" s="192"/>
      <c r="H792" s="8"/>
      <c r="T792" s="8"/>
      <c r="U792" s="8"/>
      <c r="V792" s="8"/>
      <c r="W792" s="8"/>
      <c r="BG792" s="191"/>
      <c r="BQ792" s="191"/>
    </row>
    <row r="793" spans="1:85" x14ac:dyDescent="0.35">
      <c r="A793" s="192"/>
      <c r="H793" s="8"/>
      <c r="T793" s="8"/>
      <c r="U793" s="8"/>
      <c r="V793" s="8"/>
      <c r="W793" s="8"/>
      <c r="BG793" s="8"/>
      <c r="BQ793" s="191"/>
    </row>
    <row r="794" spans="1:85" x14ac:dyDescent="0.35">
      <c r="A794" s="192"/>
      <c r="H794" s="8"/>
      <c r="T794" s="8"/>
      <c r="U794" s="8"/>
      <c r="V794" s="8"/>
      <c r="W794" s="8"/>
      <c r="BG794" s="8"/>
      <c r="BQ794" s="191"/>
    </row>
    <row r="795" spans="1:85" x14ac:dyDescent="0.35">
      <c r="A795" s="192"/>
      <c r="H795" s="8"/>
      <c r="T795" s="8"/>
      <c r="U795" s="8"/>
      <c r="V795" s="8"/>
      <c r="W795" s="8"/>
      <c r="BG795" s="8"/>
      <c r="BQ795" s="191"/>
    </row>
    <row r="796" spans="1:85" x14ac:dyDescent="0.35">
      <c r="A796" s="192"/>
      <c r="H796" s="8"/>
      <c r="T796" s="8"/>
      <c r="U796" s="8"/>
      <c r="V796" s="8"/>
      <c r="W796" s="8"/>
      <c r="BG796" s="8"/>
      <c r="BQ796" s="191"/>
    </row>
    <row r="797" spans="1:85" x14ac:dyDescent="0.35">
      <c r="H797" s="8"/>
      <c r="K797" s="174"/>
      <c r="O797" s="174"/>
      <c r="T797" s="8"/>
      <c r="U797" s="8"/>
      <c r="V797" s="8"/>
      <c r="W797" s="8"/>
      <c r="BG797" s="8"/>
      <c r="BQ797" s="191"/>
    </row>
    <row r="798" spans="1:85" x14ac:dyDescent="0.35">
      <c r="H798" s="8"/>
      <c r="T798" s="8"/>
      <c r="U798" s="8"/>
      <c r="V798" s="8"/>
      <c r="W798" s="8"/>
      <c r="BQ798" s="191"/>
    </row>
    <row r="799" spans="1:85" x14ac:dyDescent="0.35">
      <c r="B799" s="1"/>
      <c r="C799" s="1"/>
      <c r="F799" s="78"/>
      <c r="G799" s="1"/>
      <c r="H799" s="8"/>
      <c r="T799" s="8"/>
      <c r="U799" s="8"/>
      <c r="V799" s="8"/>
      <c r="W799" s="8"/>
      <c r="Z799" s="1"/>
      <c r="AA799" s="1"/>
      <c r="BH799" s="1"/>
      <c r="BI799" s="1"/>
      <c r="BK799" s="1"/>
      <c r="BL799" s="1"/>
      <c r="BM799" s="1"/>
      <c r="BN799" s="1"/>
      <c r="BQ799" s="191"/>
      <c r="CF799" s="1"/>
      <c r="CG799" s="1"/>
    </row>
    <row r="800" spans="1:85" x14ac:dyDescent="0.35">
      <c r="B800" s="1"/>
      <c r="C800" s="1"/>
      <c r="F800" s="78"/>
      <c r="G800" s="1"/>
      <c r="H800" s="8"/>
      <c r="T800" s="8"/>
      <c r="U800" s="8"/>
      <c r="V800" s="8"/>
      <c r="W800" s="8"/>
      <c r="Z800" s="1"/>
      <c r="AA800" s="1"/>
      <c r="BG800" s="191"/>
      <c r="BH800" s="1"/>
      <c r="BI800" s="1"/>
      <c r="BK800" s="1"/>
      <c r="BL800" s="1"/>
      <c r="BM800" s="1"/>
      <c r="BN800" s="1"/>
      <c r="BQ800" s="191"/>
      <c r="CF800" s="1"/>
      <c r="CG800" s="1"/>
    </row>
    <row r="801" spans="2:85" x14ac:dyDescent="0.35">
      <c r="B801" s="1"/>
      <c r="C801" s="1"/>
      <c r="F801" s="78"/>
      <c r="G801" s="1"/>
      <c r="H801" s="8"/>
      <c r="T801" s="8"/>
      <c r="U801" s="8"/>
      <c r="V801" s="8"/>
      <c r="W801" s="8"/>
      <c r="Z801" s="1"/>
      <c r="AA801" s="1"/>
      <c r="BH801" s="1"/>
      <c r="BI801" s="1"/>
      <c r="BK801" s="1"/>
      <c r="BL801" s="1"/>
      <c r="BM801" s="1"/>
      <c r="BN801" s="1"/>
      <c r="BQ801" s="191"/>
      <c r="CF801" s="1"/>
      <c r="CG801" s="1"/>
    </row>
    <row r="802" spans="2:85" x14ac:dyDescent="0.35">
      <c r="B802" s="1"/>
      <c r="C802" s="1"/>
      <c r="F802" s="78"/>
      <c r="G802" s="1"/>
      <c r="H802" s="8"/>
      <c r="T802" s="8"/>
      <c r="U802" s="8"/>
      <c r="V802" s="8"/>
      <c r="W802" s="8"/>
      <c r="Z802" s="1"/>
      <c r="AA802" s="1"/>
      <c r="BH802" s="1"/>
      <c r="BI802" s="1"/>
      <c r="BK802" s="1"/>
      <c r="BL802" s="1"/>
      <c r="BM802" s="1"/>
      <c r="BN802" s="1"/>
      <c r="BQ802" s="191"/>
      <c r="CF802" s="1"/>
      <c r="CG802" s="1"/>
    </row>
    <row r="803" spans="2:85" x14ac:dyDescent="0.35">
      <c r="B803" s="1"/>
      <c r="C803" s="1"/>
      <c r="F803" s="78"/>
      <c r="G803" s="1"/>
      <c r="H803" s="8"/>
      <c r="T803" s="8"/>
      <c r="U803" s="8"/>
      <c r="V803" s="8"/>
      <c r="W803" s="8"/>
      <c r="Z803" s="1"/>
      <c r="AA803" s="1"/>
      <c r="BH803" s="1"/>
      <c r="BI803" s="1"/>
      <c r="BK803" s="1"/>
      <c r="BL803" s="1"/>
      <c r="BM803" s="1"/>
      <c r="BN803" s="1"/>
      <c r="BQ803" s="191"/>
      <c r="CF803" s="1"/>
      <c r="CG803" s="1"/>
    </row>
    <row r="804" spans="2:85" x14ac:dyDescent="0.35">
      <c r="B804" s="197"/>
      <c r="C804" s="1"/>
      <c r="F804" s="78"/>
      <c r="G804" s="1"/>
      <c r="H804" s="8"/>
      <c r="T804" s="8"/>
      <c r="U804" s="8"/>
      <c r="V804" s="8"/>
      <c r="W804" s="8"/>
      <c r="Z804" s="1"/>
      <c r="AA804" s="1"/>
      <c r="BH804" s="1"/>
      <c r="BI804" s="1"/>
      <c r="BK804" s="1"/>
      <c r="BL804" s="1"/>
      <c r="BM804" s="1"/>
      <c r="BN804" s="1"/>
      <c r="BQ804" s="191"/>
      <c r="CF804" s="1"/>
      <c r="CG804" s="1"/>
    </row>
    <row r="805" spans="2:85" x14ac:dyDescent="0.35">
      <c r="B805" s="1"/>
      <c r="C805" s="1"/>
      <c r="F805" s="78"/>
      <c r="G805" s="1"/>
      <c r="H805" s="8"/>
      <c r="T805" s="8"/>
      <c r="U805" s="8"/>
      <c r="V805" s="8"/>
      <c r="W805" s="8"/>
      <c r="Z805" s="1"/>
      <c r="AA805" s="1"/>
      <c r="BH805" s="1"/>
      <c r="BI805" s="1"/>
      <c r="BK805" s="1"/>
      <c r="BL805" s="1"/>
      <c r="BM805" s="1"/>
      <c r="BN805" s="1"/>
      <c r="BQ805" s="191"/>
      <c r="CF805" s="1"/>
      <c r="CG805" s="1"/>
    </row>
    <row r="806" spans="2:85" x14ac:dyDescent="0.35">
      <c r="B806" s="1"/>
      <c r="C806" s="1"/>
      <c r="F806" s="78"/>
      <c r="G806" s="1"/>
      <c r="H806" s="8"/>
      <c r="T806" s="8"/>
      <c r="U806" s="8"/>
      <c r="V806" s="8"/>
      <c r="W806" s="8"/>
      <c r="Z806" s="1"/>
      <c r="AA806" s="1"/>
      <c r="BH806" s="1"/>
      <c r="BI806" s="1"/>
      <c r="BK806" s="1"/>
      <c r="BL806" s="1"/>
      <c r="BM806" s="1"/>
      <c r="BN806" s="1"/>
      <c r="BQ806" s="191"/>
      <c r="CF806" s="1"/>
      <c r="CG806" s="1"/>
    </row>
    <row r="807" spans="2:85" x14ac:dyDescent="0.35">
      <c r="B807" s="1"/>
      <c r="C807" s="1"/>
      <c r="F807" s="78"/>
      <c r="G807" s="1"/>
      <c r="H807" s="8"/>
      <c r="T807" s="8"/>
      <c r="U807" s="8"/>
      <c r="V807" s="8"/>
      <c r="W807" s="8"/>
      <c r="Z807" s="1"/>
      <c r="AA807" s="1"/>
      <c r="BH807" s="1"/>
      <c r="BI807" s="1"/>
      <c r="BK807" s="1"/>
      <c r="BL807" s="1"/>
      <c r="BM807" s="1"/>
      <c r="BN807" s="1"/>
      <c r="BQ807" s="191"/>
      <c r="CF807" s="1"/>
      <c r="CG807" s="1"/>
    </row>
    <row r="808" spans="2:85" x14ac:dyDescent="0.35">
      <c r="B808" s="1"/>
      <c r="C808" s="1"/>
      <c r="F808" s="78"/>
      <c r="G808" s="1"/>
      <c r="H808" s="8"/>
      <c r="T808" s="8"/>
      <c r="U808" s="8"/>
      <c r="V808" s="8"/>
      <c r="W808" s="8"/>
      <c r="Z808" s="1"/>
      <c r="AA808" s="1"/>
      <c r="BH808" s="1"/>
      <c r="BI808" s="1"/>
      <c r="BK808" s="1"/>
      <c r="BL808" s="1"/>
      <c r="BM808" s="1"/>
      <c r="BN808" s="1"/>
      <c r="BQ808" s="191"/>
      <c r="CF808" s="1"/>
      <c r="CG808" s="1"/>
    </row>
    <row r="809" spans="2:85" x14ac:dyDescent="0.35">
      <c r="B809" s="1"/>
      <c r="C809" s="1"/>
      <c r="F809" s="78"/>
      <c r="G809" s="1"/>
      <c r="H809" s="8"/>
      <c r="T809" s="8"/>
      <c r="U809" s="8"/>
      <c r="V809" s="8"/>
      <c r="W809" s="8"/>
      <c r="Z809" s="1"/>
      <c r="AA809" s="1"/>
      <c r="BH809" s="1"/>
      <c r="BI809" s="1"/>
      <c r="BK809" s="1"/>
      <c r="BL809" s="1"/>
      <c r="BM809" s="1"/>
      <c r="BN809" s="1"/>
      <c r="BQ809" s="191"/>
      <c r="CF809" s="1"/>
      <c r="CG809" s="1"/>
    </row>
    <row r="810" spans="2:85" x14ac:dyDescent="0.35">
      <c r="B810" s="1"/>
      <c r="C810" s="1"/>
      <c r="F810" s="78"/>
      <c r="G810" s="1"/>
      <c r="H810" s="8"/>
      <c r="T810" s="8"/>
      <c r="U810" s="8"/>
      <c r="V810" s="8"/>
      <c r="W810" s="8"/>
      <c r="Z810" s="1"/>
      <c r="AA810" s="1"/>
      <c r="BH810" s="1"/>
      <c r="BI810" s="1"/>
      <c r="BK810" s="1"/>
      <c r="BL810" s="1"/>
      <c r="BM810" s="1"/>
      <c r="BN810" s="1"/>
      <c r="BQ810" s="191"/>
      <c r="CF810" s="1"/>
      <c r="CG810" s="1"/>
    </row>
    <row r="811" spans="2:85" x14ac:dyDescent="0.35">
      <c r="B811" s="1"/>
      <c r="C811" s="1"/>
      <c r="F811" s="78"/>
      <c r="G811" s="1"/>
      <c r="H811" s="8"/>
      <c r="T811" s="8"/>
      <c r="U811" s="8"/>
      <c r="V811" s="8"/>
      <c r="W811" s="8"/>
      <c r="Z811" s="1"/>
      <c r="AA811" s="1"/>
      <c r="BH811" s="1"/>
      <c r="BI811" s="1"/>
      <c r="BK811" s="1"/>
      <c r="BL811" s="1"/>
      <c r="BM811" s="1"/>
      <c r="BN811" s="1"/>
      <c r="BQ811" s="191"/>
      <c r="CF811" s="1"/>
      <c r="CG811" s="1"/>
    </row>
    <row r="812" spans="2:85" x14ac:dyDescent="0.35">
      <c r="B812" s="1"/>
      <c r="C812" s="1"/>
      <c r="F812" s="78"/>
      <c r="G812" s="1"/>
      <c r="H812" s="8"/>
      <c r="T812" s="8"/>
      <c r="U812" s="8"/>
      <c r="V812" s="8"/>
      <c r="W812" s="8"/>
      <c r="Z812" s="1"/>
      <c r="AA812" s="1"/>
      <c r="BH812" s="1"/>
      <c r="BI812" s="1"/>
      <c r="BK812" s="1"/>
      <c r="BL812" s="1"/>
      <c r="BM812" s="1"/>
      <c r="BN812" s="1"/>
      <c r="BQ812" s="191"/>
      <c r="CF812" s="1"/>
      <c r="CG812" s="1"/>
    </row>
    <row r="813" spans="2:85" x14ac:dyDescent="0.35">
      <c r="B813" s="1"/>
      <c r="C813" s="1"/>
      <c r="F813" s="78"/>
      <c r="G813" s="1"/>
      <c r="H813" s="8"/>
      <c r="T813" s="8"/>
      <c r="U813" s="8"/>
      <c r="V813" s="8"/>
      <c r="W813" s="8"/>
      <c r="Z813" s="1"/>
      <c r="AA813" s="1"/>
      <c r="BH813" s="1"/>
      <c r="BI813" s="1"/>
      <c r="BK813" s="1"/>
      <c r="BL813" s="1"/>
      <c r="BM813" s="1"/>
      <c r="BN813" s="1"/>
      <c r="BQ813" s="191"/>
      <c r="CF813" s="1"/>
      <c r="CG813" s="1"/>
    </row>
    <row r="814" spans="2:85" x14ac:dyDescent="0.35">
      <c r="B814" s="1"/>
      <c r="C814" s="1"/>
      <c r="F814" s="78"/>
      <c r="G814" s="1"/>
      <c r="H814" s="8"/>
      <c r="T814" s="8"/>
      <c r="U814" s="8"/>
      <c r="V814" s="8"/>
      <c r="W814" s="8"/>
      <c r="Z814" s="1"/>
      <c r="AA814" s="1"/>
      <c r="BH814" s="1"/>
      <c r="BI814" s="1"/>
      <c r="BK814" s="1"/>
      <c r="BL814" s="1"/>
      <c r="BM814" s="1"/>
      <c r="BN814" s="1"/>
      <c r="BQ814" s="191"/>
      <c r="CF814" s="1"/>
      <c r="CG814" s="1"/>
    </row>
    <row r="815" spans="2:85" x14ac:dyDescent="0.35">
      <c r="B815" s="1"/>
      <c r="C815" s="1"/>
      <c r="F815" s="78"/>
      <c r="G815" s="1"/>
      <c r="H815" s="8"/>
      <c r="T815" s="8"/>
      <c r="U815" s="8"/>
      <c r="V815" s="8"/>
      <c r="W815" s="8"/>
      <c r="Z815" s="1"/>
      <c r="AA815" s="1"/>
      <c r="BH815" s="1"/>
      <c r="BI815" s="1"/>
      <c r="BK815" s="1"/>
      <c r="BL815" s="1"/>
      <c r="BM815" s="1"/>
      <c r="BN815" s="1"/>
      <c r="BQ815" s="191"/>
      <c r="CF815" s="1"/>
      <c r="CG815" s="1"/>
    </row>
    <row r="816" spans="2:85" x14ac:dyDescent="0.35">
      <c r="B816" s="1"/>
      <c r="C816" s="1"/>
      <c r="F816" s="78"/>
      <c r="G816" s="1"/>
      <c r="H816" s="8"/>
      <c r="I816" s="1"/>
      <c r="J816" s="1"/>
      <c r="Q816" s="1"/>
      <c r="R816" s="1"/>
      <c r="T816" s="8"/>
      <c r="U816" s="8"/>
      <c r="V816" s="8"/>
      <c r="W816" s="8"/>
      <c r="X816" s="1"/>
      <c r="Y816" s="1"/>
      <c r="Z816" s="1"/>
      <c r="AA816" s="1"/>
      <c r="AH816" s="1"/>
      <c r="AI816" s="1"/>
      <c r="AJ816" s="1"/>
      <c r="AK816" s="1"/>
      <c r="AL816" s="1"/>
      <c r="AM816" s="1"/>
      <c r="AN816" s="1"/>
      <c r="AO816" s="1"/>
      <c r="AP816" s="1"/>
      <c r="AQ816" s="1"/>
      <c r="AT816" s="1"/>
      <c r="AU816" s="1"/>
      <c r="AV816" s="1"/>
      <c r="BG816" s="1"/>
      <c r="BH816" s="1"/>
      <c r="BI816" s="1"/>
      <c r="BK816" s="1"/>
      <c r="BL816" s="1"/>
      <c r="BM816" s="1"/>
      <c r="BN816" s="1"/>
      <c r="BO816" s="1"/>
      <c r="BP816" s="1"/>
      <c r="BQ816" s="191"/>
      <c r="BR816" s="1"/>
      <c r="BZ816" s="1"/>
      <c r="CA816" s="1"/>
      <c r="CB816" s="1"/>
      <c r="CC816" s="1"/>
      <c r="CF816" s="1"/>
      <c r="CG816" s="1"/>
    </row>
    <row r="817" spans="2:85" x14ac:dyDescent="0.35">
      <c r="B817" s="1"/>
      <c r="C817" s="1"/>
      <c r="F817" s="78"/>
      <c r="G817" s="1"/>
      <c r="H817" s="8"/>
      <c r="I817" s="1"/>
      <c r="J817" s="1"/>
      <c r="Q817" s="1"/>
      <c r="R817" s="1"/>
      <c r="T817" s="8"/>
      <c r="U817" s="8"/>
      <c r="V817" s="8"/>
      <c r="W817" s="8"/>
      <c r="X817" s="1"/>
      <c r="Y817" s="1"/>
      <c r="Z817" s="1"/>
      <c r="AA817" s="1"/>
      <c r="AH817" s="1"/>
      <c r="AI817" s="1"/>
      <c r="AJ817" s="1"/>
      <c r="AK817" s="1"/>
      <c r="AL817" s="1"/>
      <c r="AM817" s="1"/>
      <c r="AN817" s="1"/>
      <c r="AO817" s="1"/>
      <c r="AP817" s="1"/>
      <c r="AQ817" s="1"/>
      <c r="AT817" s="1"/>
      <c r="AU817" s="1"/>
      <c r="AV817" s="1"/>
      <c r="BG817" s="1"/>
      <c r="BH817" s="1"/>
      <c r="BI817" s="1"/>
      <c r="BK817" s="1"/>
      <c r="BL817" s="1"/>
      <c r="BM817" s="1"/>
      <c r="BN817" s="1"/>
      <c r="BO817" s="1"/>
      <c r="BP817" s="1"/>
      <c r="BQ817" s="191"/>
      <c r="BR817" s="1"/>
      <c r="BZ817" s="1"/>
      <c r="CA817" s="1"/>
      <c r="CB817" s="1"/>
      <c r="CC817" s="1"/>
      <c r="CF817" s="1"/>
      <c r="CG817" s="1"/>
    </row>
    <row r="818" spans="2:85" x14ac:dyDescent="0.35">
      <c r="B818" s="1"/>
      <c r="C818" s="1"/>
      <c r="F818" s="78"/>
      <c r="G818" s="1"/>
      <c r="H818" s="8"/>
      <c r="I818" s="1"/>
      <c r="J818" s="1"/>
      <c r="Q818" s="1"/>
      <c r="R818" s="1"/>
      <c r="T818" s="8"/>
      <c r="U818" s="8"/>
      <c r="V818" s="8"/>
      <c r="W818" s="8"/>
      <c r="X818" s="1"/>
      <c r="Y818" s="1"/>
      <c r="Z818" s="1"/>
      <c r="AA818" s="1"/>
      <c r="AH818" s="1"/>
      <c r="AI818" s="1"/>
      <c r="AJ818" s="1"/>
      <c r="AK818" s="1"/>
      <c r="AL818" s="1"/>
      <c r="AM818" s="1"/>
      <c r="AN818" s="1"/>
      <c r="AO818" s="1"/>
      <c r="AP818" s="1"/>
      <c r="AQ818" s="1"/>
      <c r="AT818" s="1"/>
      <c r="AU818" s="1"/>
      <c r="AV818" s="1"/>
      <c r="BG818" s="1"/>
      <c r="BH818" s="1"/>
      <c r="BI818" s="1"/>
      <c r="BK818" s="1"/>
      <c r="BL818" s="1"/>
      <c r="BM818" s="1"/>
      <c r="BN818" s="1"/>
      <c r="BO818" s="1"/>
      <c r="BP818" s="1"/>
      <c r="BQ818" s="191"/>
      <c r="BR818" s="1"/>
      <c r="BZ818" s="1"/>
      <c r="CA818" s="1"/>
      <c r="CB818" s="1"/>
      <c r="CC818" s="1"/>
      <c r="CF818" s="1"/>
      <c r="CG818" s="1"/>
    </row>
    <row r="819" spans="2:85" x14ac:dyDescent="0.35">
      <c r="B819" s="1"/>
      <c r="C819" s="1"/>
      <c r="F819" s="78"/>
      <c r="G819" s="1"/>
      <c r="H819" s="8"/>
      <c r="I819" s="1"/>
      <c r="J819" s="1"/>
      <c r="Q819" s="1"/>
      <c r="R819" s="1"/>
      <c r="T819" s="8"/>
      <c r="U819" s="8"/>
      <c r="V819" s="8"/>
      <c r="W819" s="8"/>
      <c r="X819" s="1"/>
      <c r="Y819" s="1"/>
      <c r="Z819" s="1"/>
      <c r="AA819" s="1"/>
      <c r="AH819" s="1"/>
      <c r="AI819" s="1"/>
      <c r="AJ819" s="1"/>
      <c r="AK819" s="1"/>
      <c r="AL819" s="1"/>
      <c r="AM819" s="1"/>
      <c r="AN819" s="1"/>
      <c r="AO819" s="1"/>
      <c r="AP819" s="1"/>
      <c r="AQ819" s="1"/>
      <c r="AT819" s="1"/>
      <c r="AU819" s="1"/>
      <c r="AV819" s="1"/>
      <c r="BG819" s="1"/>
      <c r="BH819" s="1"/>
      <c r="BI819" s="1"/>
      <c r="BK819" s="1"/>
      <c r="BL819" s="1"/>
      <c r="BM819" s="1"/>
      <c r="BN819" s="1"/>
      <c r="BO819" s="1"/>
      <c r="BP819" s="1"/>
      <c r="BQ819" s="191"/>
      <c r="BR819" s="1"/>
      <c r="BZ819" s="1"/>
      <c r="CA819" s="1"/>
      <c r="CB819" s="1"/>
      <c r="CC819" s="1"/>
      <c r="CF819" s="1"/>
      <c r="CG819" s="1"/>
    </row>
    <row r="820" spans="2:85" x14ac:dyDescent="0.35">
      <c r="B820" s="1"/>
      <c r="C820" s="1"/>
      <c r="F820" s="78"/>
      <c r="G820" s="1"/>
      <c r="H820" s="8"/>
      <c r="I820" s="1"/>
      <c r="J820" s="1"/>
      <c r="Q820" s="1"/>
      <c r="R820" s="1"/>
      <c r="T820" s="8"/>
      <c r="U820" s="8"/>
      <c r="V820" s="8"/>
      <c r="W820" s="8"/>
      <c r="X820" s="1"/>
      <c r="Y820" s="1"/>
      <c r="Z820" s="1"/>
      <c r="AA820" s="1"/>
      <c r="AH820" s="1"/>
      <c r="AI820" s="1"/>
      <c r="AJ820" s="1"/>
      <c r="AK820" s="1"/>
      <c r="AL820" s="1"/>
      <c r="AM820" s="1"/>
      <c r="AN820" s="1"/>
      <c r="AO820" s="1"/>
      <c r="AP820" s="1"/>
      <c r="AQ820" s="1"/>
      <c r="AT820" s="1"/>
      <c r="AU820" s="1"/>
      <c r="AV820" s="1"/>
      <c r="BG820" s="1"/>
      <c r="BH820" s="1"/>
      <c r="BI820" s="1"/>
      <c r="BK820" s="1"/>
      <c r="BL820" s="1"/>
      <c r="BM820" s="1"/>
      <c r="BN820" s="1"/>
      <c r="BO820" s="1"/>
      <c r="BP820" s="1"/>
      <c r="BQ820" s="191"/>
      <c r="BR820" s="1"/>
      <c r="BZ820" s="1"/>
      <c r="CA820" s="1"/>
      <c r="CB820" s="1"/>
      <c r="CC820" s="1"/>
      <c r="CF820" s="1"/>
      <c r="CG820" s="1"/>
    </row>
    <row r="821" spans="2:85" x14ac:dyDescent="0.35">
      <c r="B821" s="1"/>
      <c r="C821" s="1"/>
      <c r="F821" s="78"/>
      <c r="G821" s="1"/>
      <c r="H821" s="8"/>
      <c r="I821" s="1"/>
      <c r="J821" s="1"/>
      <c r="Q821" s="1"/>
      <c r="R821" s="1"/>
      <c r="T821" s="8"/>
      <c r="U821" s="8"/>
      <c r="V821" s="8"/>
      <c r="W821" s="8"/>
      <c r="X821" s="1"/>
      <c r="Y821" s="1"/>
      <c r="Z821" s="1"/>
      <c r="AA821" s="1"/>
      <c r="AH821" s="1"/>
      <c r="AI821" s="1"/>
      <c r="AJ821" s="1"/>
      <c r="AK821" s="1"/>
      <c r="AL821" s="1"/>
      <c r="AM821" s="1"/>
      <c r="AN821" s="1"/>
      <c r="AO821" s="1"/>
      <c r="AP821" s="1"/>
      <c r="AQ821" s="1"/>
      <c r="AT821" s="1"/>
      <c r="AU821" s="1"/>
      <c r="AV821" s="1"/>
      <c r="BG821" s="1"/>
      <c r="BH821" s="1"/>
      <c r="BI821" s="1"/>
      <c r="BK821" s="1"/>
      <c r="BL821" s="1"/>
      <c r="BM821" s="1"/>
      <c r="BN821" s="1"/>
      <c r="BO821" s="1"/>
      <c r="BP821" s="1"/>
      <c r="BQ821" s="191"/>
      <c r="BR821" s="1"/>
      <c r="BZ821" s="1"/>
      <c r="CA821" s="1"/>
      <c r="CB821" s="1"/>
      <c r="CC821" s="1"/>
      <c r="CF821" s="1"/>
      <c r="CG821" s="1"/>
    </row>
    <row r="822" spans="2:85" x14ac:dyDescent="0.35">
      <c r="B822" s="1"/>
      <c r="C822" s="1"/>
      <c r="F822" s="78"/>
      <c r="G822" s="1"/>
      <c r="H822" s="8"/>
      <c r="I822" s="1"/>
      <c r="J822" s="1"/>
      <c r="Q822" s="1"/>
      <c r="R822" s="1"/>
      <c r="T822" s="8"/>
      <c r="U822" s="8"/>
      <c r="V822" s="8"/>
      <c r="W822" s="8"/>
      <c r="X822" s="1"/>
      <c r="Y822" s="1"/>
      <c r="Z822" s="1"/>
      <c r="AA822" s="1"/>
      <c r="AH822" s="1"/>
      <c r="AI822" s="1"/>
      <c r="AJ822" s="1"/>
      <c r="AK822" s="1"/>
      <c r="AL822" s="1"/>
      <c r="AM822" s="1"/>
      <c r="AN822" s="1"/>
      <c r="AO822" s="1"/>
      <c r="AP822" s="1"/>
      <c r="AQ822" s="1"/>
      <c r="AT822" s="1"/>
      <c r="AU822" s="1"/>
      <c r="AV822" s="1"/>
      <c r="BG822" s="1"/>
      <c r="BH822" s="1"/>
      <c r="BI822" s="1"/>
      <c r="BK822" s="1"/>
      <c r="BL822" s="1"/>
      <c r="BM822" s="1"/>
      <c r="BN822" s="1"/>
      <c r="BO822" s="1"/>
      <c r="BP822" s="1"/>
      <c r="BQ822" s="191"/>
      <c r="BR822" s="1"/>
      <c r="BZ822" s="1"/>
      <c r="CA822" s="1"/>
      <c r="CB822" s="1"/>
      <c r="CC822" s="1"/>
      <c r="CF822" s="1"/>
      <c r="CG822" s="1"/>
    </row>
    <row r="823" spans="2:85" x14ac:dyDescent="0.35">
      <c r="B823" s="1"/>
      <c r="C823" s="1"/>
      <c r="F823" s="78"/>
      <c r="G823" s="1"/>
      <c r="H823" s="8"/>
      <c r="I823" s="1"/>
      <c r="J823" s="1"/>
      <c r="Q823" s="1"/>
      <c r="R823" s="1"/>
      <c r="T823" s="8"/>
      <c r="U823" s="8"/>
      <c r="V823" s="8"/>
      <c r="W823" s="8"/>
      <c r="X823" s="1"/>
      <c r="Y823" s="1"/>
      <c r="Z823" s="1"/>
      <c r="AA823" s="1"/>
      <c r="AH823" s="1"/>
      <c r="AI823" s="1"/>
      <c r="AJ823" s="1"/>
      <c r="AK823" s="1"/>
      <c r="AL823" s="1"/>
      <c r="AM823" s="1"/>
      <c r="AN823" s="1"/>
      <c r="AO823" s="1"/>
      <c r="AP823" s="1"/>
      <c r="AQ823" s="1"/>
      <c r="AT823" s="1"/>
      <c r="AU823" s="1"/>
      <c r="AV823" s="1"/>
      <c r="BG823" s="1"/>
      <c r="BH823" s="1"/>
      <c r="BI823" s="1"/>
      <c r="BK823" s="1"/>
      <c r="BL823" s="1"/>
      <c r="BM823" s="1"/>
      <c r="BN823" s="1"/>
      <c r="BO823" s="1"/>
      <c r="BP823" s="1"/>
      <c r="BQ823" s="191"/>
      <c r="BR823" s="1"/>
      <c r="BZ823" s="1"/>
      <c r="CA823" s="1"/>
      <c r="CB823" s="1"/>
      <c r="CC823" s="1"/>
      <c r="CF823" s="1"/>
      <c r="CG823" s="1"/>
    </row>
    <row r="824" spans="2:85" x14ac:dyDescent="0.35">
      <c r="B824" s="1"/>
      <c r="C824" s="1"/>
      <c r="F824" s="78"/>
      <c r="G824" s="1"/>
      <c r="H824" s="8"/>
      <c r="I824" s="1"/>
      <c r="J824" s="1"/>
      <c r="Q824" s="1"/>
      <c r="R824" s="1"/>
      <c r="T824" s="8"/>
      <c r="U824" s="8"/>
      <c r="V824" s="8"/>
      <c r="W824" s="8"/>
      <c r="X824" s="1"/>
      <c r="Y824" s="1"/>
      <c r="Z824" s="1"/>
      <c r="AA824" s="1"/>
      <c r="AH824" s="1"/>
      <c r="AI824" s="1"/>
      <c r="AJ824" s="1"/>
      <c r="AK824" s="1"/>
      <c r="AL824" s="1"/>
      <c r="AM824" s="1"/>
      <c r="AN824" s="1"/>
      <c r="AO824" s="1"/>
      <c r="AP824" s="1"/>
      <c r="AQ824" s="1"/>
      <c r="AT824" s="1"/>
      <c r="AU824" s="1"/>
      <c r="AV824" s="1"/>
      <c r="BG824" s="1"/>
      <c r="BH824" s="1"/>
      <c r="BI824" s="1"/>
      <c r="BK824" s="1"/>
      <c r="BL824" s="1"/>
      <c r="BM824" s="1"/>
      <c r="BN824" s="1"/>
      <c r="BO824" s="1"/>
      <c r="BP824" s="1"/>
      <c r="BQ824" s="191"/>
      <c r="BR824" s="1"/>
      <c r="BZ824" s="1"/>
      <c r="CA824" s="1"/>
      <c r="CB824" s="1"/>
      <c r="CC824" s="1"/>
      <c r="CF824" s="1"/>
      <c r="CG824" s="1"/>
    </row>
    <row r="825" spans="2:85" x14ac:dyDescent="0.35">
      <c r="B825" s="1"/>
      <c r="C825" s="1"/>
      <c r="F825" s="78"/>
      <c r="G825" s="1"/>
      <c r="H825" s="8"/>
      <c r="I825" s="1"/>
      <c r="J825" s="1"/>
      <c r="Q825" s="1"/>
      <c r="R825" s="1"/>
      <c r="T825" s="8"/>
      <c r="U825" s="8"/>
      <c r="V825" s="8"/>
      <c r="W825" s="8"/>
      <c r="X825" s="1"/>
      <c r="Y825" s="1"/>
      <c r="Z825" s="1"/>
      <c r="AA825" s="1"/>
      <c r="AH825" s="1"/>
      <c r="AI825" s="1"/>
      <c r="AJ825" s="1"/>
      <c r="AK825" s="1"/>
      <c r="AL825" s="1"/>
      <c r="AM825" s="1"/>
      <c r="AN825" s="1"/>
      <c r="AO825" s="1"/>
      <c r="AP825" s="1"/>
      <c r="AQ825" s="1"/>
      <c r="AT825" s="1"/>
      <c r="AU825" s="1"/>
      <c r="AV825" s="1"/>
      <c r="BG825" s="1"/>
      <c r="BH825" s="1"/>
      <c r="BI825" s="1"/>
      <c r="BK825" s="1"/>
      <c r="BL825" s="1"/>
      <c r="BM825" s="1"/>
      <c r="BN825" s="1"/>
      <c r="BO825" s="1"/>
      <c r="BP825" s="1"/>
      <c r="BQ825" s="191"/>
      <c r="BR825" s="1"/>
      <c r="BZ825" s="1"/>
      <c r="CA825" s="1"/>
      <c r="CB825" s="1"/>
      <c r="CC825" s="1"/>
      <c r="CF825" s="1"/>
      <c r="CG825" s="1"/>
    </row>
    <row r="826" spans="2:85" x14ac:dyDescent="0.35">
      <c r="B826" s="1"/>
      <c r="C826" s="1"/>
      <c r="F826" s="78"/>
      <c r="G826" s="1"/>
      <c r="H826" s="8"/>
      <c r="I826" s="1"/>
      <c r="J826" s="1"/>
      <c r="Q826" s="1"/>
      <c r="R826" s="1"/>
      <c r="T826" s="8"/>
      <c r="U826" s="8"/>
      <c r="V826" s="8"/>
      <c r="W826" s="8"/>
      <c r="X826" s="1"/>
      <c r="Y826" s="1"/>
      <c r="Z826" s="1"/>
      <c r="AA826" s="1"/>
      <c r="AH826" s="1"/>
      <c r="AI826" s="1"/>
      <c r="AJ826" s="1"/>
      <c r="AK826" s="1"/>
      <c r="AL826" s="1"/>
      <c r="AM826" s="1"/>
      <c r="AN826" s="1"/>
      <c r="AO826" s="1"/>
      <c r="AP826" s="1"/>
      <c r="AQ826" s="1"/>
      <c r="AT826" s="1"/>
      <c r="AU826" s="1"/>
      <c r="AV826" s="1"/>
      <c r="BG826" s="1"/>
      <c r="BH826" s="1"/>
      <c r="BI826" s="1"/>
      <c r="BK826" s="1"/>
      <c r="BL826" s="1"/>
      <c r="BM826" s="1"/>
      <c r="BN826" s="1"/>
      <c r="BO826" s="1"/>
      <c r="BP826" s="1"/>
      <c r="BQ826" s="191"/>
      <c r="BR826" s="1"/>
      <c r="BZ826" s="1"/>
      <c r="CA826" s="1"/>
      <c r="CB826" s="1"/>
      <c r="CC826" s="1"/>
      <c r="CF826" s="1"/>
      <c r="CG826" s="1"/>
    </row>
    <row r="827" spans="2:85" x14ac:dyDescent="0.35">
      <c r="B827" s="1"/>
      <c r="C827" s="1"/>
      <c r="F827" s="78"/>
      <c r="G827" s="1"/>
      <c r="H827" s="8"/>
      <c r="I827" s="1"/>
      <c r="J827" s="1"/>
      <c r="Q827" s="1"/>
      <c r="R827" s="1"/>
      <c r="T827" s="8"/>
      <c r="U827" s="8"/>
      <c r="V827" s="8"/>
      <c r="W827" s="8"/>
      <c r="X827" s="1"/>
      <c r="Y827" s="1"/>
      <c r="Z827" s="1"/>
      <c r="AA827" s="1"/>
      <c r="AH827" s="1"/>
      <c r="AI827" s="1"/>
      <c r="AJ827" s="1"/>
      <c r="AK827" s="1"/>
      <c r="AL827" s="1"/>
      <c r="AM827" s="1"/>
      <c r="AN827" s="1"/>
      <c r="AO827" s="1"/>
      <c r="AP827" s="1"/>
      <c r="AQ827" s="1"/>
      <c r="AT827" s="1"/>
      <c r="AU827" s="1"/>
      <c r="AV827" s="1"/>
      <c r="BG827" s="1"/>
      <c r="BH827" s="1"/>
      <c r="BI827" s="1"/>
      <c r="BK827" s="1"/>
      <c r="BL827" s="1"/>
      <c r="BM827" s="1"/>
      <c r="BN827" s="1"/>
      <c r="BO827" s="1"/>
      <c r="BP827" s="1"/>
      <c r="BQ827" s="191"/>
      <c r="BR827" s="1"/>
      <c r="BZ827" s="1"/>
      <c r="CA827" s="1"/>
      <c r="CB827" s="1"/>
      <c r="CC827" s="1"/>
      <c r="CF827" s="1"/>
      <c r="CG827" s="1"/>
    </row>
    <row r="828" spans="2:85" x14ac:dyDescent="0.35">
      <c r="H828" s="8"/>
      <c r="T828" s="8"/>
      <c r="U828" s="8"/>
      <c r="V828" s="8"/>
      <c r="W828" s="8"/>
    </row>
    <row r="829" spans="2:85" x14ac:dyDescent="0.35">
      <c r="B829" s="1"/>
      <c r="C829" s="1"/>
      <c r="D829" s="10"/>
      <c r="F829" s="1"/>
      <c r="G829" s="1"/>
      <c r="H829" s="8"/>
      <c r="I829" s="1"/>
      <c r="J829" s="1"/>
      <c r="K829" s="1"/>
      <c r="L829" s="1"/>
      <c r="M829" s="1"/>
      <c r="N829" s="1"/>
      <c r="O829" s="1"/>
      <c r="P829" s="1"/>
      <c r="Q829" s="1"/>
      <c r="R829" s="1"/>
      <c r="S829" s="1"/>
      <c r="T829" s="8"/>
      <c r="U829" s="8"/>
      <c r="V829" s="8"/>
      <c r="W829" s="8"/>
      <c r="X829" s="1"/>
      <c r="Y829" s="1"/>
      <c r="Z829" s="1"/>
      <c r="AA829" s="1"/>
      <c r="AD829" s="1"/>
      <c r="AE829" s="1"/>
      <c r="AF829" s="1"/>
      <c r="AG829" s="1"/>
      <c r="AH829" s="1"/>
      <c r="AI829" s="1"/>
      <c r="AJ829" s="1"/>
      <c r="AK829" s="1"/>
      <c r="AL829" s="1"/>
      <c r="AM829" s="1"/>
      <c r="AN829" s="1"/>
      <c r="AO829" s="1"/>
      <c r="AP829" s="1"/>
      <c r="AQ829" s="1"/>
      <c r="AT829" s="1"/>
      <c r="AU829" s="1"/>
      <c r="AV829" s="1"/>
      <c r="BG829" s="1"/>
      <c r="BH829" s="1"/>
      <c r="BI829" s="1"/>
      <c r="BJ829" s="1"/>
      <c r="BK829" s="1"/>
      <c r="BL829" s="1"/>
      <c r="BM829" s="1"/>
      <c r="BN829" s="1"/>
      <c r="BO829" s="1"/>
      <c r="BP829" s="1"/>
      <c r="BQ829" s="1"/>
      <c r="BR829" s="1"/>
      <c r="BZ829" s="1"/>
      <c r="CA829" s="1"/>
      <c r="CB829" s="1"/>
      <c r="CC829" s="1"/>
      <c r="CF829" s="1"/>
      <c r="CG829" s="1"/>
    </row>
  </sheetData>
  <autoFilter ref="A5:WXP778"/>
  <sortState ref="A203:CG226">
    <sortCondition ref="C203:C227"/>
    <sortCondition ref="B203:B227"/>
  </sortState>
  <mergeCells count="60">
    <mergeCell ref="O1:P1"/>
    <mergeCell ref="A2:A4"/>
    <mergeCell ref="B2:B4"/>
    <mergeCell ref="C2:C4"/>
    <mergeCell ref="D2:D4"/>
    <mergeCell ref="E2:E4"/>
    <mergeCell ref="F2:H3"/>
    <mergeCell ref="I2:J3"/>
    <mergeCell ref="K2:L3"/>
    <mergeCell ref="M2:N3"/>
    <mergeCell ref="O2:P3"/>
    <mergeCell ref="Q2:R3"/>
    <mergeCell ref="S2:S3"/>
    <mergeCell ref="T2:U3"/>
    <mergeCell ref="V2:W3"/>
    <mergeCell ref="X2:Y3"/>
    <mergeCell ref="Z2:AA3"/>
    <mergeCell ref="AB2:AC3"/>
    <mergeCell ref="AD2:AE3"/>
    <mergeCell ref="AF2:AG3"/>
    <mergeCell ref="AH2:AI3"/>
    <mergeCell ref="AJ2:AJ3"/>
    <mergeCell ref="AK2:AK3"/>
    <mergeCell ref="AL2:AM3"/>
    <mergeCell ref="AN2:AO3"/>
    <mergeCell ref="AP2:AQ3"/>
    <mergeCell ref="AR2:AS3"/>
    <mergeCell ref="AT2:AT3"/>
    <mergeCell ref="AU2:AU3"/>
    <mergeCell ref="AV2:AV3"/>
    <mergeCell ref="AW2:AW3"/>
    <mergeCell ref="AX2:AX3"/>
    <mergeCell ref="AY2:AY3"/>
    <mergeCell ref="AZ2:AZ3"/>
    <mergeCell ref="BA2:BA3"/>
    <mergeCell ref="BB2:BB3"/>
    <mergeCell ref="BC2:BD3"/>
    <mergeCell ref="BE2:BF3"/>
    <mergeCell ref="BG2:BG3"/>
    <mergeCell ref="BH2:BI3"/>
    <mergeCell ref="BL2:BM3"/>
    <mergeCell ref="BJ2:BJ3"/>
    <mergeCell ref="BK2:BK3"/>
    <mergeCell ref="BN2:BN3"/>
    <mergeCell ref="BO2:BO3"/>
    <mergeCell ref="BP2:BP3"/>
    <mergeCell ref="BQ2:BQ3"/>
    <mergeCell ref="BR2:BR3"/>
    <mergeCell ref="BS2:BT3"/>
    <mergeCell ref="BU2:BV3"/>
    <mergeCell ref="BW2:BX3"/>
    <mergeCell ref="BY2:BY3"/>
    <mergeCell ref="BZ2:BZ3"/>
    <mergeCell ref="CA2:CA3"/>
    <mergeCell ref="CB2:CB3"/>
    <mergeCell ref="CC2:CC3"/>
    <mergeCell ref="CD2:CD3"/>
    <mergeCell ref="CE2:CE3"/>
    <mergeCell ref="CF2:CG3"/>
    <mergeCell ref="BU788:BV788"/>
  </mergeCells>
  <conditionalFormatting sqref="D767:E767 D618:E618 D415:E415 D6 D47:E47 D60:E60 D48:D59 D89:E89 D61:D88 D128:E128 D90:D127 D142:E142 D129:D141 D151:E151 D143:D150 D168:E168 D152:D167 D172:E172 D169:D171 D199:E199 D173:D198 D225:E225 D231:E231 D226:D230 D245:E245 D232:D244 D271:E271 D246:D270 D283:E283 D272:D282 D317:E317 D323:E323 D318:D322 D344:E344 D324:D343 D359:E359 D345:D358 D362:E362 D360:D361 D365:E365 D363:D364 D400:E400 D366:D399 D402:D414 D428:E428 D416:D427 D468:E468 D429:D467 D482:E482 D469:D481 D490:E490 D483:D489 D558:E558 D491:D557 D566:E566 D559:D565 D574:E574 D567:D573 D592:E592 D575:D591 D646:E646 D619:D645 D661:E661 D647:D660 D669:E669 D662:D668 D695:E695 D670:D694 D721:E721 D696:D720 D740:E740 D722:D739 D741:D766 D768:D777 D200:D211 D8:D46 D284:D316 D593:D617 D213:D224">
    <cfRule type="duplicateValues" dxfId="7" priority="31"/>
  </conditionalFormatting>
  <conditionalFormatting sqref="D400:E400 D317:E317 D225:E225 D6 D47:E47 D60:E60 D48:D59 D89:E89 D61:D88 D128:E128 D90:D127 D142:E142 D129:D141 D151:E151 D143:D150 D168:E168 D152:D167 D172:E172 D169:D171 D199:E199 D173:D198 D231:E231 D226:D230 D245:E245 D232:D244 D271:E271 D246:D270 D283:E283 D272:D282 D323:E323 D318:D322 D344:E344 D324:D343 D359:E359 D345:D358 D362:E362 D360:D361 D365:E365 D363:D364 D366:D399 D200:D211 D8:D46 D284:D316 D213:D224">
    <cfRule type="duplicateValues" dxfId="6" priority="23"/>
  </conditionalFormatting>
  <conditionalFormatting sqref="D212:E212">
    <cfRule type="duplicateValues" dxfId="5" priority="22"/>
  </conditionalFormatting>
  <conditionalFormatting sqref="D212:E212">
    <cfRule type="duplicateValues" dxfId="4" priority="21"/>
  </conditionalFormatting>
  <conditionalFormatting sqref="D401">
    <cfRule type="duplicateValues" dxfId="3" priority="6"/>
  </conditionalFormatting>
  <conditionalFormatting sqref="D401">
    <cfRule type="duplicateValues" dxfId="2" priority="5"/>
  </conditionalFormatting>
  <conditionalFormatting sqref="D7">
    <cfRule type="duplicateValues" dxfId="1" priority="2"/>
  </conditionalFormatting>
  <conditionalFormatting sqref="D7">
    <cfRule type="duplicateValues" dxfId="0" priority="1"/>
  </conditionalFormatting>
  <dataValidations count="4">
    <dataValidation type="textLength" operator="equal" allowBlank="1" showInputMessage="1" showErrorMessage="1" errorTitle="Ошибка ввода ОКАТО" error="Длина кода ОКАТО должна состалять 11 символов" sqref="HN65893 WTZ983180:WTZ983184 WKD983180:WKD983184 WAH983180:WAH983184 VQL983180:VQL983184 VGP983180:VGP983184 UWT983180:UWT983184 UMX983180:UMX983184 UDB983180:UDB983184 TTF983180:TTF983184 TJJ983180:TJJ983184 SZN983180:SZN983184 SPR983180:SPR983184 SFV983180:SFV983184 RVZ983180:RVZ983184 RMD983180:RMD983184 RCH983180:RCH983184 QSL983180:QSL983184 QIP983180:QIP983184 PYT983180:PYT983184 POX983180:POX983184 PFB983180:PFB983184 OVF983180:OVF983184 OLJ983180:OLJ983184 OBN983180:OBN983184 NRR983180:NRR983184 NHV983180:NHV983184 MXZ983180:MXZ983184 MOD983180:MOD983184 MEH983180:MEH983184 LUL983180:LUL983184 LKP983180:LKP983184 LAT983180:LAT983184 KQX983180:KQX983184 KHB983180:KHB983184 JXF983180:JXF983184 JNJ983180:JNJ983184 JDN983180:JDN983184 ITR983180:ITR983184 IJV983180:IJV983184 HZZ983180:HZZ983184 HQD983180:HQD983184 HGH983180:HGH983184 GWL983180:GWL983184 GMP983180:GMP983184 GCT983180:GCT983184 FSX983180:FSX983184 FJB983180:FJB983184 EZF983180:EZF983184 EPJ983180:EPJ983184 EFN983180:EFN983184 DVR983180:DVR983184 DLV983180:DLV983184 DBZ983180:DBZ983184 CSD983180:CSD983184 CIH983180:CIH983184 BYL983180:BYL983184 BOP983180:BOP983184 BET983180:BET983184 AUX983180:AUX983184 ALB983180:ALB983184 ABF983180:ABF983184 RJ983180:RJ983184 HN983180:HN983184 WTZ917644:WTZ917648 WKD917644:WKD917648 WAH917644:WAH917648 VQL917644:VQL917648 VGP917644:VGP917648 UWT917644:UWT917648 UMX917644:UMX917648 UDB917644:UDB917648 TTF917644:TTF917648 TJJ917644:TJJ917648 SZN917644:SZN917648 SPR917644:SPR917648 SFV917644:SFV917648 RVZ917644:RVZ917648 RMD917644:RMD917648 RCH917644:RCH917648 QSL917644:QSL917648 QIP917644:QIP917648 PYT917644:PYT917648 POX917644:POX917648 PFB917644:PFB917648 OVF917644:OVF917648 OLJ917644:OLJ917648 OBN917644:OBN917648 NRR917644:NRR917648 NHV917644:NHV917648 MXZ917644:MXZ917648 MOD917644:MOD917648 MEH917644:MEH917648 LUL917644:LUL917648 LKP917644:LKP917648 LAT917644:LAT917648 KQX917644:KQX917648 KHB917644:KHB917648 JXF917644:JXF917648 JNJ917644:JNJ917648 JDN917644:JDN917648 ITR917644:ITR917648 IJV917644:IJV917648 HZZ917644:HZZ917648 HQD917644:HQD917648 HGH917644:HGH917648 GWL917644:GWL917648 GMP917644:GMP917648 GCT917644:GCT917648 FSX917644:FSX917648 FJB917644:FJB917648 EZF917644:EZF917648 EPJ917644:EPJ917648 EFN917644:EFN917648 DVR917644:DVR917648 DLV917644:DLV917648 DBZ917644:DBZ917648 CSD917644:CSD917648 CIH917644:CIH917648 BYL917644:BYL917648 BOP917644:BOP917648 BET917644:BET917648 AUX917644:AUX917648 ALB917644:ALB917648 ABF917644:ABF917648 RJ917644:RJ917648 HN917644:HN917648 WTZ852108:WTZ852112 WKD852108:WKD852112 WAH852108:WAH852112 VQL852108:VQL852112 VGP852108:VGP852112 UWT852108:UWT852112 UMX852108:UMX852112 UDB852108:UDB852112 TTF852108:TTF852112 TJJ852108:TJJ852112 SZN852108:SZN852112 SPR852108:SPR852112 SFV852108:SFV852112 RVZ852108:RVZ852112 RMD852108:RMD852112 RCH852108:RCH852112 QSL852108:QSL852112 QIP852108:QIP852112 PYT852108:PYT852112 POX852108:POX852112 PFB852108:PFB852112 OVF852108:OVF852112 OLJ852108:OLJ852112 OBN852108:OBN852112 NRR852108:NRR852112 NHV852108:NHV852112 MXZ852108:MXZ852112 MOD852108:MOD852112 MEH852108:MEH852112 LUL852108:LUL852112 LKP852108:LKP852112 LAT852108:LAT852112 KQX852108:KQX852112 KHB852108:KHB852112 JXF852108:JXF852112 JNJ852108:JNJ852112 JDN852108:JDN852112 ITR852108:ITR852112 IJV852108:IJV852112 HZZ852108:HZZ852112 HQD852108:HQD852112 HGH852108:HGH852112 GWL852108:GWL852112 GMP852108:GMP852112 GCT852108:GCT852112 FSX852108:FSX852112 FJB852108:FJB852112 EZF852108:EZF852112 EPJ852108:EPJ852112 EFN852108:EFN852112 DVR852108:DVR852112 DLV852108:DLV852112 DBZ852108:DBZ852112 CSD852108:CSD852112 CIH852108:CIH852112 BYL852108:BYL852112 BOP852108:BOP852112 BET852108:BET852112 AUX852108:AUX852112 ALB852108:ALB852112 ABF852108:ABF852112 RJ852108:RJ852112 HN852108:HN852112 WTZ786572:WTZ786576 WKD786572:WKD786576 WAH786572:WAH786576 VQL786572:VQL786576 VGP786572:VGP786576 UWT786572:UWT786576 UMX786572:UMX786576 UDB786572:UDB786576 TTF786572:TTF786576 TJJ786572:TJJ786576 SZN786572:SZN786576 SPR786572:SPR786576 SFV786572:SFV786576 RVZ786572:RVZ786576 RMD786572:RMD786576 RCH786572:RCH786576 QSL786572:QSL786576 QIP786572:QIP786576 PYT786572:PYT786576 POX786572:POX786576 PFB786572:PFB786576 OVF786572:OVF786576 OLJ786572:OLJ786576 OBN786572:OBN786576 NRR786572:NRR786576 NHV786572:NHV786576 MXZ786572:MXZ786576 MOD786572:MOD786576 MEH786572:MEH786576 LUL786572:LUL786576 LKP786572:LKP786576 LAT786572:LAT786576 KQX786572:KQX786576 KHB786572:KHB786576 JXF786572:JXF786576 JNJ786572:JNJ786576 JDN786572:JDN786576 ITR786572:ITR786576 IJV786572:IJV786576 HZZ786572:HZZ786576 HQD786572:HQD786576 HGH786572:HGH786576 GWL786572:GWL786576 GMP786572:GMP786576 GCT786572:GCT786576 FSX786572:FSX786576 FJB786572:FJB786576 EZF786572:EZF786576 EPJ786572:EPJ786576 EFN786572:EFN786576 DVR786572:DVR786576 DLV786572:DLV786576 DBZ786572:DBZ786576 CSD786572:CSD786576 CIH786572:CIH786576 BYL786572:BYL786576 BOP786572:BOP786576 BET786572:BET786576 AUX786572:AUX786576 ALB786572:ALB786576 ABF786572:ABF786576 RJ786572:RJ786576 HN786572:HN786576 WTZ721036:WTZ721040 WKD721036:WKD721040 WAH721036:WAH721040 VQL721036:VQL721040 VGP721036:VGP721040 UWT721036:UWT721040 UMX721036:UMX721040 UDB721036:UDB721040 TTF721036:TTF721040 TJJ721036:TJJ721040 SZN721036:SZN721040 SPR721036:SPR721040 SFV721036:SFV721040 RVZ721036:RVZ721040 RMD721036:RMD721040 RCH721036:RCH721040 QSL721036:QSL721040 QIP721036:QIP721040 PYT721036:PYT721040 POX721036:POX721040 PFB721036:PFB721040 OVF721036:OVF721040 OLJ721036:OLJ721040 OBN721036:OBN721040 NRR721036:NRR721040 NHV721036:NHV721040 MXZ721036:MXZ721040 MOD721036:MOD721040 MEH721036:MEH721040 LUL721036:LUL721040 LKP721036:LKP721040 LAT721036:LAT721040 KQX721036:KQX721040 KHB721036:KHB721040 JXF721036:JXF721040 JNJ721036:JNJ721040 JDN721036:JDN721040 ITR721036:ITR721040 IJV721036:IJV721040 HZZ721036:HZZ721040 HQD721036:HQD721040 HGH721036:HGH721040 GWL721036:GWL721040 GMP721036:GMP721040 GCT721036:GCT721040 FSX721036:FSX721040 FJB721036:FJB721040 EZF721036:EZF721040 EPJ721036:EPJ721040 EFN721036:EFN721040 DVR721036:DVR721040 DLV721036:DLV721040 DBZ721036:DBZ721040 CSD721036:CSD721040 CIH721036:CIH721040 BYL721036:BYL721040 BOP721036:BOP721040 BET721036:BET721040 AUX721036:AUX721040 ALB721036:ALB721040 ABF721036:ABF721040 RJ721036:RJ721040 HN721036:HN721040 WTZ655500:WTZ655504 WKD655500:WKD655504 WAH655500:WAH655504 VQL655500:VQL655504 VGP655500:VGP655504 UWT655500:UWT655504 UMX655500:UMX655504 UDB655500:UDB655504 TTF655500:TTF655504 TJJ655500:TJJ655504 SZN655500:SZN655504 SPR655500:SPR655504 SFV655500:SFV655504 RVZ655500:RVZ655504 RMD655500:RMD655504 RCH655500:RCH655504 QSL655500:QSL655504 QIP655500:QIP655504 PYT655500:PYT655504 POX655500:POX655504 PFB655500:PFB655504 OVF655500:OVF655504 OLJ655500:OLJ655504 OBN655500:OBN655504 NRR655500:NRR655504 NHV655500:NHV655504 MXZ655500:MXZ655504 MOD655500:MOD655504 MEH655500:MEH655504 LUL655500:LUL655504 LKP655500:LKP655504 LAT655500:LAT655504 KQX655500:KQX655504 KHB655500:KHB655504 JXF655500:JXF655504 JNJ655500:JNJ655504 JDN655500:JDN655504 ITR655500:ITR655504 IJV655500:IJV655504 HZZ655500:HZZ655504 HQD655500:HQD655504 HGH655500:HGH655504 GWL655500:GWL655504 GMP655500:GMP655504 GCT655500:GCT655504 FSX655500:FSX655504 FJB655500:FJB655504 EZF655500:EZF655504 EPJ655500:EPJ655504 EFN655500:EFN655504 DVR655500:DVR655504 DLV655500:DLV655504 DBZ655500:DBZ655504 CSD655500:CSD655504 CIH655500:CIH655504 BYL655500:BYL655504 BOP655500:BOP655504 BET655500:BET655504 AUX655500:AUX655504 ALB655500:ALB655504 ABF655500:ABF655504 RJ655500:RJ655504 HN655500:HN655504 WTZ589964:WTZ589968 WKD589964:WKD589968 WAH589964:WAH589968 VQL589964:VQL589968 VGP589964:VGP589968 UWT589964:UWT589968 UMX589964:UMX589968 UDB589964:UDB589968 TTF589964:TTF589968 TJJ589964:TJJ589968 SZN589964:SZN589968 SPR589964:SPR589968 SFV589964:SFV589968 RVZ589964:RVZ589968 RMD589964:RMD589968 RCH589964:RCH589968 QSL589964:QSL589968 QIP589964:QIP589968 PYT589964:PYT589968 POX589964:POX589968 PFB589964:PFB589968 OVF589964:OVF589968 OLJ589964:OLJ589968 OBN589964:OBN589968 NRR589964:NRR589968 NHV589964:NHV589968 MXZ589964:MXZ589968 MOD589964:MOD589968 MEH589964:MEH589968 LUL589964:LUL589968 LKP589964:LKP589968 LAT589964:LAT589968 KQX589964:KQX589968 KHB589964:KHB589968 JXF589964:JXF589968 JNJ589964:JNJ589968 JDN589964:JDN589968 ITR589964:ITR589968 IJV589964:IJV589968 HZZ589964:HZZ589968 HQD589964:HQD589968 HGH589964:HGH589968 GWL589964:GWL589968 GMP589964:GMP589968 GCT589964:GCT589968 FSX589964:FSX589968 FJB589964:FJB589968 EZF589964:EZF589968 EPJ589964:EPJ589968 EFN589964:EFN589968 DVR589964:DVR589968 DLV589964:DLV589968 DBZ589964:DBZ589968 CSD589964:CSD589968 CIH589964:CIH589968 BYL589964:BYL589968 BOP589964:BOP589968 BET589964:BET589968 AUX589964:AUX589968 ALB589964:ALB589968 ABF589964:ABF589968 RJ589964:RJ589968 HN589964:HN589968 WTZ524428:WTZ524432 WKD524428:WKD524432 WAH524428:WAH524432 VQL524428:VQL524432 VGP524428:VGP524432 UWT524428:UWT524432 UMX524428:UMX524432 UDB524428:UDB524432 TTF524428:TTF524432 TJJ524428:TJJ524432 SZN524428:SZN524432 SPR524428:SPR524432 SFV524428:SFV524432 RVZ524428:RVZ524432 RMD524428:RMD524432 RCH524428:RCH524432 QSL524428:QSL524432 QIP524428:QIP524432 PYT524428:PYT524432 POX524428:POX524432 PFB524428:PFB524432 OVF524428:OVF524432 OLJ524428:OLJ524432 OBN524428:OBN524432 NRR524428:NRR524432 NHV524428:NHV524432 MXZ524428:MXZ524432 MOD524428:MOD524432 MEH524428:MEH524432 LUL524428:LUL524432 LKP524428:LKP524432 LAT524428:LAT524432 KQX524428:KQX524432 KHB524428:KHB524432 JXF524428:JXF524432 JNJ524428:JNJ524432 JDN524428:JDN524432 ITR524428:ITR524432 IJV524428:IJV524432 HZZ524428:HZZ524432 HQD524428:HQD524432 HGH524428:HGH524432 GWL524428:GWL524432 GMP524428:GMP524432 GCT524428:GCT524432 FSX524428:FSX524432 FJB524428:FJB524432 EZF524428:EZF524432 EPJ524428:EPJ524432 EFN524428:EFN524432 DVR524428:DVR524432 DLV524428:DLV524432 DBZ524428:DBZ524432 CSD524428:CSD524432 CIH524428:CIH524432 BYL524428:BYL524432 BOP524428:BOP524432 BET524428:BET524432 AUX524428:AUX524432 ALB524428:ALB524432 ABF524428:ABF524432 RJ524428:RJ524432 HN524428:HN524432 WTZ458892:WTZ458896 WKD458892:WKD458896 WAH458892:WAH458896 VQL458892:VQL458896 VGP458892:VGP458896 UWT458892:UWT458896 UMX458892:UMX458896 UDB458892:UDB458896 TTF458892:TTF458896 TJJ458892:TJJ458896 SZN458892:SZN458896 SPR458892:SPR458896 SFV458892:SFV458896 RVZ458892:RVZ458896 RMD458892:RMD458896 RCH458892:RCH458896 QSL458892:QSL458896 QIP458892:QIP458896 PYT458892:PYT458896 POX458892:POX458896 PFB458892:PFB458896 OVF458892:OVF458896 OLJ458892:OLJ458896 OBN458892:OBN458896 NRR458892:NRR458896 NHV458892:NHV458896 MXZ458892:MXZ458896 MOD458892:MOD458896 MEH458892:MEH458896 LUL458892:LUL458896 LKP458892:LKP458896 LAT458892:LAT458896 KQX458892:KQX458896 KHB458892:KHB458896 JXF458892:JXF458896 JNJ458892:JNJ458896 JDN458892:JDN458896 ITR458892:ITR458896 IJV458892:IJV458896 HZZ458892:HZZ458896 HQD458892:HQD458896 HGH458892:HGH458896 GWL458892:GWL458896 GMP458892:GMP458896 GCT458892:GCT458896 FSX458892:FSX458896 FJB458892:FJB458896 EZF458892:EZF458896 EPJ458892:EPJ458896 EFN458892:EFN458896 DVR458892:DVR458896 DLV458892:DLV458896 DBZ458892:DBZ458896 CSD458892:CSD458896 CIH458892:CIH458896 BYL458892:BYL458896 BOP458892:BOP458896 BET458892:BET458896 AUX458892:AUX458896 ALB458892:ALB458896 ABF458892:ABF458896 RJ458892:RJ458896 HN458892:HN458896 WTZ393356:WTZ393360 WKD393356:WKD393360 WAH393356:WAH393360 VQL393356:VQL393360 VGP393356:VGP393360 UWT393356:UWT393360 UMX393356:UMX393360 UDB393356:UDB393360 TTF393356:TTF393360 TJJ393356:TJJ393360 SZN393356:SZN393360 SPR393356:SPR393360 SFV393356:SFV393360 RVZ393356:RVZ393360 RMD393356:RMD393360 RCH393356:RCH393360 QSL393356:QSL393360 QIP393356:QIP393360 PYT393356:PYT393360 POX393356:POX393360 PFB393356:PFB393360 OVF393356:OVF393360 OLJ393356:OLJ393360 OBN393356:OBN393360 NRR393356:NRR393360 NHV393356:NHV393360 MXZ393356:MXZ393360 MOD393356:MOD393360 MEH393356:MEH393360 LUL393356:LUL393360 LKP393356:LKP393360 LAT393356:LAT393360 KQX393356:KQX393360 KHB393356:KHB393360 JXF393356:JXF393360 JNJ393356:JNJ393360 JDN393356:JDN393360 ITR393356:ITR393360 IJV393356:IJV393360 HZZ393356:HZZ393360 HQD393356:HQD393360 HGH393356:HGH393360 GWL393356:GWL393360 GMP393356:GMP393360 GCT393356:GCT393360 FSX393356:FSX393360 FJB393356:FJB393360 EZF393356:EZF393360 EPJ393356:EPJ393360 EFN393356:EFN393360 DVR393356:DVR393360 DLV393356:DLV393360 DBZ393356:DBZ393360 CSD393356:CSD393360 CIH393356:CIH393360 BYL393356:BYL393360 BOP393356:BOP393360 BET393356:BET393360 AUX393356:AUX393360 ALB393356:ALB393360 ABF393356:ABF393360 RJ393356:RJ393360 HN393356:HN393360 WTZ327820:WTZ327824 WKD327820:WKD327824 WAH327820:WAH327824 VQL327820:VQL327824 VGP327820:VGP327824 UWT327820:UWT327824 UMX327820:UMX327824 UDB327820:UDB327824 TTF327820:TTF327824 TJJ327820:TJJ327824 SZN327820:SZN327824 SPR327820:SPR327824 SFV327820:SFV327824 RVZ327820:RVZ327824 RMD327820:RMD327824 RCH327820:RCH327824 QSL327820:QSL327824 QIP327820:QIP327824 PYT327820:PYT327824 POX327820:POX327824 PFB327820:PFB327824 OVF327820:OVF327824 OLJ327820:OLJ327824 OBN327820:OBN327824 NRR327820:NRR327824 NHV327820:NHV327824 MXZ327820:MXZ327824 MOD327820:MOD327824 MEH327820:MEH327824 LUL327820:LUL327824 LKP327820:LKP327824 LAT327820:LAT327824 KQX327820:KQX327824 KHB327820:KHB327824 JXF327820:JXF327824 JNJ327820:JNJ327824 JDN327820:JDN327824 ITR327820:ITR327824 IJV327820:IJV327824 HZZ327820:HZZ327824 HQD327820:HQD327824 HGH327820:HGH327824 GWL327820:GWL327824 GMP327820:GMP327824 GCT327820:GCT327824 FSX327820:FSX327824 FJB327820:FJB327824 EZF327820:EZF327824 EPJ327820:EPJ327824 EFN327820:EFN327824 DVR327820:DVR327824 DLV327820:DLV327824 DBZ327820:DBZ327824 CSD327820:CSD327824 CIH327820:CIH327824 BYL327820:BYL327824 BOP327820:BOP327824 BET327820:BET327824 AUX327820:AUX327824 ALB327820:ALB327824 ABF327820:ABF327824 RJ327820:RJ327824 HN327820:HN327824 WTZ262284:WTZ262288 WKD262284:WKD262288 WAH262284:WAH262288 VQL262284:VQL262288 VGP262284:VGP262288 UWT262284:UWT262288 UMX262284:UMX262288 UDB262284:UDB262288 TTF262284:TTF262288 TJJ262284:TJJ262288 SZN262284:SZN262288 SPR262284:SPR262288 SFV262284:SFV262288 RVZ262284:RVZ262288 RMD262284:RMD262288 RCH262284:RCH262288 QSL262284:QSL262288 QIP262284:QIP262288 PYT262284:PYT262288 POX262284:POX262288 PFB262284:PFB262288 OVF262284:OVF262288 OLJ262284:OLJ262288 OBN262284:OBN262288 NRR262284:NRR262288 NHV262284:NHV262288 MXZ262284:MXZ262288 MOD262284:MOD262288 MEH262284:MEH262288 LUL262284:LUL262288 LKP262284:LKP262288 LAT262284:LAT262288 KQX262284:KQX262288 KHB262284:KHB262288 JXF262284:JXF262288 JNJ262284:JNJ262288 JDN262284:JDN262288 ITR262284:ITR262288 IJV262284:IJV262288 HZZ262284:HZZ262288 HQD262284:HQD262288 HGH262284:HGH262288 GWL262284:GWL262288 GMP262284:GMP262288 GCT262284:GCT262288 FSX262284:FSX262288 FJB262284:FJB262288 EZF262284:EZF262288 EPJ262284:EPJ262288 EFN262284:EFN262288 DVR262284:DVR262288 DLV262284:DLV262288 DBZ262284:DBZ262288 CSD262284:CSD262288 CIH262284:CIH262288 BYL262284:BYL262288 BOP262284:BOP262288 BET262284:BET262288 AUX262284:AUX262288 ALB262284:ALB262288 ABF262284:ABF262288 RJ262284:RJ262288 HN262284:HN262288 WTZ196748:WTZ196752 WKD196748:WKD196752 WAH196748:WAH196752 VQL196748:VQL196752 VGP196748:VGP196752 UWT196748:UWT196752 UMX196748:UMX196752 UDB196748:UDB196752 TTF196748:TTF196752 TJJ196748:TJJ196752 SZN196748:SZN196752 SPR196748:SPR196752 SFV196748:SFV196752 RVZ196748:RVZ196752 RMD196748:RMD196752 RCH196748:RCH196752 QSL196748:QSL196752 QIP196748:QIP196752 PYT196748:PYT196752 POX196748:POX196752 PFB196748:PFB196752 OVF196748:OVF196752 OLJ196748:OLJ196752 OBN196748:OBN196752 NRR196748:NRR196752 NHV196748:NHV196752 MXZ196748:MXZ196752 MOD196748:MOD196752 MEH196748:MEH196752 LUL196748:LUL196752 LKP196748:LKP196752 LAT196748:LAT196752 KQX196748:KQX196752 KHB196748:KHB196752 JXF196748:JXF196752 JNJ196748:JNJ196752 JDN196748:JDN196752 ITR196748:ITR196752 IJV196748:IJV196752 HZZ196748:HZZ196752 HQD196748:HQD196752 HGH196748:HGH196752 GWL196748:GWL196752 GMP196748:GMP196752 GCT196748:GCT196752 FSX196748:FSX196752 FJB196748:FJB196752 EZF196748:EZF196752 EPJ196748:EPJ196752 EFN196748:EFN196752 DVR196748:DVR196752 DLV196748:DLV196752 DBZ196748:DBZ196752 CSD196748:CSD196752 CIH196748:CIH196752 BYL196748:BYL196752 BOP196748:BOP196752 BET196748:BET196752 AUX196748:AUX196752 ALB196748:ALB196752 ABF196748:ABF196752 RJ196748:RJ196752 HN196748:HN196752 WTZ131212:WTZ131216 WKD131212:WKD131216 WAH131212:WAH131216 VQL131212:VQL131216 VGP131212:VGP131216 UWT131212:UWT131216 UMX131212:UMX131216 UDB131212:UDB131216 TTF131212:TTF131216 TJJ131212:TJJ131216 SZN131212:SZN131216 SPR131212:SPR131216 SFV131212:SFV131216 RVZ131212:RVZ131216 RMD131212:RMD131216 RCH131212:RCH131216 QSL131212:QSL131216 QIP131212:QIP131216 PYT131212:PYT131216 POX131212:POX131216 PFB131212:PFB131216 OVF131212:OVF131216 OLJ131212:OLJ131216 OBN131212:OBN131216 NRR131212:NRR131216 NHV131212:NHV131216 MXZ131212:MXZ131216 MOD131212:MOD131216 MEH131212:MEH131216 LUL131212:LUL131216 LKP131212:LKP131216 LAT131212:LAT131216 KQX131212:KQX131216 KHB131212:KHB131216 JXF131212:JXF131216 JNJ131212:JNJ131216 JDN131212:JDN131216 ITR131212:ITR131216 IJV131212:IJV131216 HZZ131212:HZZ131216 HQD131212:HQD131216 HGH131212:HGH131216 GWL131212:GWL131216 GMP131212:GMP131216 GCT131212:GCT131216 FSX131212:FSX131216 FJB131212:FJB131216 EZF131212:EZF131216 EPJ131212:EPJ131216 EFN131212:EFN131216 DVR131212:DVR131216 DLV131212:DLV131216 DBZ131212:DBZ131216 CSD131212:CSD131216 CIH131212:CIH131216 BYL131212:BYL131216 BOP131212:BOP131216 BET131212:BET131216 AUX131212:AUX131216 ALB131212:ALB131216 ABF131212:ABF131216 RJ131212:RJ131216 HN131212:HN131216 WTZ65676:WTZ65680 WKD65676:WKD65680 WAH65676:WAH65680 VQL65676:VQL65680 VGP65676:VGP65680 UWT65676:UWT65680 UMX65676:UMX65680 UDB65676:UDB65680 TTF65676:TTF65680 TJJ65676:TJJ65680 SZN65676:SZN65680 SPR65676:SPR65680 SFV65676:SFV65680 RVZ65676:RVZ65680 RMD65676:RMD65680 RCH65676:RCH65680 QSL65676:QSL65680 QIP65676:QIP65680 PYT65676:PYT65680 POX65676:POX65680 PFB65676:PFB65680 OVF65676:OVF65680 OLJ65676:OLJ65680 OBN65676:OBN65680 NRR65676:NRR65680 NHV65676:NHV65680 MXZ65676:MXZ65680 MOD65676:MOD65680 MEH65676:MEH65680 LUL65676:LUL65680 LKP65676:LKP65680 LAT65676:LAT65680 KQX65676:KQX65680 KHB65676:KHB65680 JXF65676:JXF65680 JNJ65676:JNJ65680 JDN65676:JDN65680 ITR65676:ITR65680 IJV65676:IJV65680 HZZ65676:HZZ65680 HQD65676:HQD65680 HGH65676:HGH65680 GWL65676:GWL65680 GMP65676:GMP65680 GCT65676:GCT65680 FSX65676:FSX65680 FJB65676:FJB65680 EZF65676:EZF65680 EPJ65676:EPJ65680 EFN65676:EFN65680 DVR65676:DVR65680 DLV65676:DLV65680 DBZ65676:DBZ65680 CSD65676:CSD65680 CIH65676:CIH65680 BYL65676:BYL65680 BOP65676:BOP65680 BET65676:BET65680 AUX65676:AUX65680 ALB65676:ALB65680 ABF65676:ABF65680 RJ65676:RJ65680 HN65676:HN65680 WTZ982463 WKD982463 WAH982463 VQL982463 VGP982463 UWT982463 UMX982463 UDB982463 TTF982463 TJJ982463 SZN982463 SPR982463 SFV982463 RVZ982463 RMD982463 RCH982463 QSL982463 QIP982463 PYT982463 POX982463 PFB982463 OVF982463 OLJ982463 OBN982463 NRR982463 NHV982463 MXZ982463 MOD982463 MEH982463 LUL982463 LKP982463 LAT982463 KQX982463 KHB982463 JXF982463 JNJ982463 JDN982463 ITR982463 IJV982463 HZZ982463 HQD982463 HGH982463 GWL982463 GMP982463 GCT982463 FSX982463 FJB982463 EZF982463 EPJ982463 EFN982463 DVR982463 DLV982463 DBZ982463 CSD982463 CIH982463 BYL982463 BOP982463 BET982463 AUX982463 ALB982463 ABF982463 RJ982463 HN982463 WTZ916927 WKD916927 WAH916927 VQL916927 VGP916927 UWT916927 UMX916927 UDB916927 TTF916927 TJJ916927 SZN916927 SPR916927 SFV916927 RVZ916927 RMD916927 RCH916927 QSL916927 QIP916927 PYT916927 POX916927 PFB916927 OVF916927 OLJ916927 OBN916927 NRR916927 NHV916927 MXZ916927 MOD916927 MEH916927 LUL916927 LKP916927 LAT916927 KQX916927 KHB916927 JXF916927 JNJ916927 JDN916927 ITR916927 IJV916927 HZZ916927 HQD916927 HGH916927 GWL916927 GMP916927 GCT916927 FSX916927 FJB916927 EZF916927 EPJ916927 EFN916927 DVR916927 DLV916927 DBZ916927 CSD916927 CIH916927 BYL916927 BOP916927 BET916927 AUX916927 ALB916927 ABF916927 RJ916927 HN916927 WTZ851391 WKD851391 WAH851391 VQL851391 VGP851391 UWT851391 UMX851391 UDB851391 TTF851391 TJJ851391 SZN851391 SPR851391 SFV851391 RVZ851391 RMD851391 RCH851391 QSL851391 QIP851391 PYT851391 POX851391 PFB851391 OVF851391 OLJ851391 OBN851391 NRR851391 NHV851391 MXZ851391 MOD851391 MEH851391 LUL851391 LKP851391 LAT851391 KQX851391 KHB851391 JXF851391 JNJ851391 JDN851391 ITR851391 IJV851391 HZZ851391 HQD851391 HGH851391 GWL851391 GMP851391 GCT851391 FSX851391 FJB851391 EZF851391 EPJ851391 EFN851391 DVR851391 DLV851391 DBZ851391 CSD851391 CIH851391 BYL851391 BOP851391 BET851391 AUX851391 ALB851391 ABF851391 RJ851391 HN851391 WTZ785855 WKD785855 WAH785855 VQL785855 VGP785855 UWT785855 UMX785855 UDB785855 TTF785855 TJJ785855 SZN785855 SPR785855 SFV785855 RVZ785855 RMD785855 RCH785855 QSL785855 QIP785855 PYT785855 POX785855 PFB785855 OVF785855 OLJ785855 OBN785855 NRR785855 NHV785855 MXZ785855 MOD785855 MEH785855 LUL785855 LKP785855 LAT785855 KQX785855 KHB785855 JXF785855 JNJ785855 JDN785855 ITR785855 IJV785855 HZZ785855 HQD785855 HGH785855 GWL785855 GMP785855 GCT785855 FSX785855 FJB785855 EZF785855 EPJ785855 EFN785855 DVR785855 DLV785855 DBZ785855 CSD785855 CIH785855 BYL785855 BOP785855 BET785855 AUX785855 ALB785855 ABF785855 RJ785855 HN785855 WTZ720319 WKD720319 WAH720319 VQL720319 VGP720319 UWT720319 UMX720319 UDB720319 TTF720319 TJJ720319 SZN720319 SPR720319 SFV720319 RVZ720319 RMD720319 RCH720319 QSL720319 QIP720319 PYT720319 POX720319 PFB720319 OVF720319 OLJ720319 OBN720319 NRR720319 NHV720319 MXZ720319 MOD720319 MEH720319 LUL720319 LKP720319 LAT720319 KQX720319 KHB720319 JXF720319 JNJ720319 JDN720319 ITR720319 IJV720319 HZZ720319 HQD720319 HGH720319 GWL720319 GMP720319 GCT720319 FSX720319 FJB720319 EZF720319 EPJ720319 EFN720319 DVR720319 DLV720319 DBZ720319 CSD720319 CIH720319 BYL720319 BOP720319 BET720319 AUX720319 ALB720319 ABF720319 RJ720319 HN720319 WTZ654783 WKD654783 WAH654783 VQL654783 VGP654783 UWT654783 UMX654783 UDB654783 TTF654783 TJJ654783 SZN654783 SPR654783 SFV654783 RVZ654783 RMD654783 RCH654783 QSL654783 QIP654783 PYT654783 POX654783 PFB654783 OVF654783 OLJ654783 OBN654783 NRR654783 NHV654783 MXZ654783 MOD654783 MEH654783 LUL654783 LKP654783 LAT654783 KQX654783 KHB654783 JXF654783 JNJ654783 JDN654783 ITR654783 IJV654783 HZZ654783 HQD654783 HGH654783 GWL654783 GMP654783 GCT654783 FSX654783 FJB654783 EZF654783 EPJ654783 EFN654783 DVR654783 DLV654783 DBZ654783 CSD654783 CIH654783 BYL654783 BOP654783 BET654783 AUX654783 ALB654783 ABF654783 RJ654783 HN654783 WTZ589247 WKD589247 WAH589247 VQL589247 VGP589247 UWT589247 UMX589247 UDB589247 TTF589247 TJJ589247 SZN589247 SPR589247 SFV589247 RVZ589247 RMD589247 RCH589247 QSL589247 QIP589247 PYT589247 POX589247 PFB589247 OVF589247 OLJ589247 OBN589247 NRR589247 NHV589247 MXZ589247 MOD589247 MEH589247 LUL589247 LKP589247 LAT589247 KQX589247 KHB589247 JXF589247 JNJ589247 JDN589247 ITR589247 IJV589247 HZZ589247 HQD589247 HGH589247 GWL589247 GMP589247 GCT589247 FSX589247 FJB589247 EZF589247 EPJ589247 EFN589247 DVR589247 DLV589247 DBZ589247 CSD589247 CIH589247 BYL589247 BOP589247 BET589247 AUX589247 ALB589247 ABF589247 RJ589247 HN589247 WTZ523711 WKD523711 WAH523711 VQL523711 VGP523711 UWT523711 UMX523711 UDB523711 TTF523711 TJJ523711 SZN523711 SPR523711 SFV523711 RVZ523711 RMD523711 RCH523711 QSL523711 QIP523711 PYT523711 POX523711 PFB523711 OVF523711 OLJ523711 OBN523711 NRR523711 NHV523711 MXZ523711 MOD523711 MEH523711 LUL523711 LKP523711 LAT523711 KQX523711 KHB523711 JXF523711 JNJ523711 JDN523711 ITR523711 IJV523711 HZZ523711 HQD523711 HGH523711 GWL523711 GMP523711 GCT523711 FSX523711 FJB523711 EZF523711 EPJ523711 EFN523711 DVR523711 DLV523711 DBZ523711 CSD523711 CIH523711 BYL523711 BOP523711 BET523711 AUX523711 ALB523711 ABF523711 RJ523711 HN523711 WTZ458175 WKD458175 WAH458175 VQL458175 VGP458175 UWT458175 UMX458175 UDB458175 TTF458175 TJJ458175 SZN458175 SPR458175 SFV458175 RVZ458175 RMD458175 RCH458175 QSL458175 QIP458175 PYT458175 POX458175 PFB458175 OVF458175 OLJ458175 OBN458175 NRR458175 NHV458175 MXZ458175 MOD458175 MEH458175 LUL458175 LKP458175 LAT458175 KQX458175 KHB458175 JXF458175 JNJ458175 JDN458175 ITR458175 IJV458175 HZZ458175 HQD458175 HGH458175 GWL458175 GMP458175 GCT458175 FSX458175 FJB458175 EZF458175 EPJ458175 EFN458175 DVR458175 DLV458175 DBZ458175 CSD458175 CIH458175 BYL458175 BOP458175 BET458175 AUX458175 ALB458175 ABF458175 RJ458175 HN458175 WTZ392639 WKD392639 WAH392639 VQL392639 VGP392639 UWT392639 UMX392639 UDB392639 TTF392639 TJJ392639 SZN392639 SPR392639 SFV392639 RVZ392639 RMD392639 RCH392639 QSL392639 QIP392639 PYT392639 POX392639 PFB392639 OVF392639 OLJ392639 OBN392639 NRR392639 NHV392639 MXZ392639 MOD392639 MEH392639 LUL392639 LKP392639 LAT392639 KQX392639 KHB392639 JXF392639 JNJ392639 JDN392639 ITR392639 IJV392639 HZZ392639 HQD392639 HGH392639 GWL392639 GMP392639 GCT392639 FSX392639 FJB392639 EZF392639 EPJ392639 EFN392639 DVR392639 DLV392639 DBZ392639 CSD392639 CIH392639 BYL392639 BOP392639 BET392639 AUX392639 ALB392639 ABF392639 RJ392639 HN392639 WTZ327103 WKD327103 WAH327103 VQL327103 VGP327103 UWT327103 UMX327103 UDB327103 TTF327103 TJJ327103 SZN327103 SPR327103 SFV327103 RVZ327103 RMD327103 RCH327103 QSL327103 QIP327103 PYT327103 POX327103 PFB327103 OVF327103 OLJ327103 OBN327103 NRR327103 NHV327103 MXZ327103 MOD327103 MEH327103 LUL327103 LKP327103 LAT327103 KQX327103 KHB327103 JXF327103 JNJ327103 JDN327103 ITR327103 IJV327103 HZZ327103 HQD327103 HGH327103 GWL327103 GMP327103 GCT327103 FSX327103 FJB327103 EZF327103 EPJ327103 EFN327103 DVR327103 DLV327103 DBZ327103 CSD327103 CIH327103 BYL327103 BOP327103 BET327103 AUX327103 ALB327103 ABF327103 RJ327103 HN327103 WTZ261567 WKD261567 WAH261567 VQL261567 VGP261567 UWT261567 UMX261567 UDB261567 TTF261567 TJJ261567 SZN261567 SPR261567 SFV261567 RVZ261567 RMD261567 RCH261567 QSL261567 QIP261567 PYT261567 POX261567 PFB261567 OVF261567 OLJ261567 OBN261567 NRR261567 NHV261567 MXZ261567 MOD261567 MEH261567 LUL261567 LKP261567 LAT261567 KQX261567 KHB261567 JXF261567 JNJ261567 JDN261567 ITR261567 IJV261567 HZZ261567 HQD261567 HGH261567 GWL261567 GMP261567 GCT261567 FSX261567 FJB261567 EZF261567 EPJ261567 EFN261567 DVR261567 DLV261567 DBZ261567 CSD261567 CIH261567 BYL261567 BOP261567 BET261567 AUX261567 ALB261567 ABF261567 RJ261567 HN261567 WTZ196031 WKD196031 WAH196031 VQL196031 VGP196031 UWT196031 UMX196031 UDB196031 TTF196031 TJJ196031 SZN196031 SPR196031 SFV196031 RVZ196031 RMD196031 RCH196031 QSL196031 QIP196031 PYT196031 POX196031 PFB196031 OVF196031 OLJ196031 OBN196031 NRR196031 NHV196031 MXZ196031 MOD196031 MEH196031 LUL196031 LKP196031 LAT196031 KQX196031 KHB196031 JXF196031 JNJ196031 JDN196031 ITR196031 IJV196031 HZZ196031 HQD196031 HGH196031 GWL196031 GMP196031 GCT196031 FSX196031 FJB196031 EZF196031 EPJ196031 EFN196031 DVR196031 DLV196031 DBZ196031 CSD196031 CIH196031 BYL196031 BOP196031 BET196031 AUX196031 ALB196031 ABF196031 RJ196031 HN196031 WTZ130495 WKD130495 WAH130495 VQL130495 VGP130495 UWT130495 UMX130495 UDB130495 TTF130495 TJJ130495 SZN130495 SPR130495 SFV130495 RVZ130495 RMD130495 RCH130495 QSL130495 QIP130495 PYT130495 POX130495 PFB130495 OVF130495 OLJ130495 OBN130495 NRR130495 NHV130495 MXZ130495 MOD130495 MEH130495 LUL130495 LKP130495 LAT130495 KQX130495 KHB130495 JXF130495 JNJ130495 JDN130495 ITR130495 IJV130495 HZZ130495 HQD130495 HGH130495 GWL130495 GMP130495 GCT130495 FSX130495 FJB130495 EZF130495 EPJ130495 EFN130495 DVR130495 DLV130495 DBZ130495 CSD130495 CIH130495 BYL130495 BOP130495 BET130495 AUX130495 ALB130495 ABF130495 RJ130495 HN130495 WTZ64959 WKD64959 WAH64959 VQL64959 VGP64959 UWT64959 UMX64959 UDB64959 TTF64959 TJJ64959 SZN64959 SPR64959 SFV64959 RVZ64959 RMD64959 RCH64959 QSL64959 QIP64959 PYT64959 POX64959 PFB64959 OVF64959 OLJ64959 OBN64959 NRR64959 NHV64959 MXZ64959 MOD64959 MEH64959 LUL64959 LKP64959 LAT64959 KQX64959 KHB64959 JXF64959 JNJ64959 JDN64959 ITR64959 IJV64959 HZZ64959 HQD64959 HGH64959 GWL64959 GMP64959 GCT64959 FSX64959 FJB64959 EZF64959 EPJ64959 EFN64959 DVR64959 DLV64959 DBZ64959 CSD64959 CIH64959 BYL64959 BOP64959 BET64959 AUX64959 ALB64959 ABF64959 RJ64959 HN64959 WTZ982508 WKD982508 WAH982508 VQL982508 VGP982508 UWT982508 UMX982508 UDB982508 TTF982508 TJJ982508 SZN982508 SPR982508 SFV982508 RVZ982508 RMD982508 RCH982508 QSL982508 QIP982508 PYT982508 POX982508 PFB982508 OVF982508 OLJ982508 OBN982508 NRR982508 NHV982508 MXZ982508 MOD982508 MEH982508 LUL982508 LKP982508 LAT982508 KQX982508 KHB982508 JXF982508 JNJ982508 JDN982508 ITR982508 IJV982508 HZZ982508 HQD982508 HGH982508 GWL982508 GMP982508 GCT982508 FSX982508 FJB982508 EZF982508 EPJ982508 EFN982508 DVR982508 DLV982508 DBZ982508 CSD982508 CIH982508 BYL982508 BOP982508 BET982508 AUX982508 ALB982508 ABF982508 RJ982508 HN982508 WTZ916972 WKD916972 WAH916972 VQL916972 VGP916972 UWT916972 UMX916972 UDB916972 TTF916972 TJJ916972 SZN916972 SPR916972 SFV916972 RVZ916972 RMD916972 RCH916972 QSL916972 QIP916972 PYT916972 POX916972 PFB916972 OVF916972 OLJ916972 OBN916972 NRR916972 NHV916972 MXZ916972 MOD916972 MEH916972 LUL916972 LKP916972 LAT916972 KQX916972 KHB916972 JXF916972 JNJ916972 JDN916972 ITR916972 IJV916972 HZZ916972 HQD916972 HGH916972 GWL916972 GMP916972 GCT916972 FSX916972 FJB916972 EZF916972 EPJ916972 EFN916972 DVR916972 DLV916972 DBZ916972 CSD916972 CIH916972 BYL916972 BOP916972 BET916972 AUX916972 ALB916972 ABF916972 RJ916972 HN916972 WTZ851436 WKD851436 WAH851436 VQL851436 VGP851436 UWT851436 UMX851436 UDB851436 TTF851436 TJJ851436 SZN851436 SPR851436 SFV851436 RVZ851436 RMD851436 RCH851436 QSL851436 QIP851436 PYT851436 POX851436 PFB851436 OVF851436 OLJ851436 OBN851436 NRR851436 NHV851436 MXZ851436 MOD851436 MEH851436 LUL851436 LKP851436 LAT851436 KQX851436 KHB851436 JXF851436 JNJ851436 JDN851436 ITR851436 IJV851436 HZZ851436 HQD851436 HGH851436 GWL851436 GMP851436 GCT851436 FSX851436 FJB851436 EZF851436 EPJ851436 EFN851436 DVR851436 DLV851436 DBZ851436 CSD851436 CIH851436 BYL851436 BOP851436 BET851436 AUX851436 ALB851436 ABF851436 RJ851436 HN851436 WTZ785900 WKD785900 WAH785900 VQL785900 VGP785900 UWT785900 UMX785900 UDB785900 TTF785900 TJJ785900 SZN785900 SPR785900 SFV785900 RVZ785900 RMD785900 RCH785900 QSL785900 QIP785900 PYT785900 POX785900 PFB785900 OVF785900 OLJ785900 OBN785900 NRR785900 NHV785900 MXZ785900 MOD785900 MEH785900 LUL785900 LKP785900 LAT785900 KQX785900 KHB785900 JXF785900 JNJ785900 JDN785900 ITR785900 IJV785900 HZZ785900 HQD785900 HGH785900 GWL785900 GMP785900 GCT785900 FSX785900 FJB785900 EZF785900 EPJ785900 EFN785900 DVR785900 DLV785900 DBZ785900 CSD785900 CIH785900 BYL785900 BOP785900 BET785900 AUX785900 ALB785900 ABF785900 RJ785900 HN785900 WTZ720364 WKD720364 WAH720364 VQL720364 VGP720364 UWT720364 UMX720364 UDB720364 TTF720364 TJJ720364 SZN720364 SPR720364 SFV720364 RVZ720364 RMD720364 RCH720364 QSL720364 QIP720364 PYT720364 POX720364 PFB720364 OVF720364 OLJ720364 OBN720364 NRR720364 NHV720364 MXZ720364 MOD720364 MEH720364 LUL720364 LKP720364 LAT720364 KQX720364 KHB720364 JXF720364 JNJ720364 JDN720364 ITR720364 IJV720364 HZZ720364 HQD720364 HGH720364 GWL720364 GMP720364 GCT720364 FSX720364 FJB720364 EZF720364 EPJ720364 EFN720364 DVR720364 DLV720364 DBZ720364 CSD720364 CIH720364 BYL720364 BOP720364 BET720364 AUX720364 ALB720364 ABF720364 RJ720364 HN720364 WTZ654828 WKD654828 WAH654828 VQL654828 VGP654828 UWT654828 UMX654828 UDB654828 TTF654828 TJJ654828 SZN654828 SPR654828 SFV654828 RVZ654828 RMD654828 RCH654828 QSL654828 QIP654828 PYT654828 POX654828 PFB654828 OVF654828 OLJ654828 OBN654828 NRR654828 NHV654828 MXZ654828 MOD654828 MEH654828 LUL654828 LKP654828 LAT654828 KQX654828 KHB654828 JXF654828 JNJ654828 JDN654828 ITR654828 IJV654828 HZZ654828 HQD654828 HGH654828 GWL654828 GMP654828 GCT654828 FSX654828 FJB654828 EZF654828 EPJ654828 EFN654828 DVR654828 DLV654828 DBZ654828 CSD654828 CIH654828 BYL654828 BOP654828 BET654828 AUX654828 ALB654828 ABF654828 RJ654828 HN654828 WTZ589292 WKD589292 WAH589292 VQL589292 VGP589292 UWT589292 UMX589292 UDB589292 TTF589292 TJJ589292 SZN589292 SPR589292 SFV589292 RVZ589292 RMD589292 RCH589292 QSL589292 QIP589292 PYT589292 POX589292 PFB589292 OVF589292 OLJ589292 OBN589292 NRR589292 NHV589292 MXZ589292 MOD589292 MEH589292 LUL589292 LKP589292 LAT589292 KQX589292 KHB589292 JXF589292 JNJ589292 JDN589292 ITR589292 IJV589292 HZZ589292 HQD589292 HGH589292 GWL589292 GMP589292 GCT589292 FSX589292 FJB589292 EZF589292 EPJ589292 EFN589292 DVR589292 DLV589292 DBZ589292 CSD589292 CIH589292 BYL589292 BOP589292 BET589292 AUX589292 ALB589292 ABF589292 RJ589292 HN589292 WTZ523756 WKD523756 WAH523756 VQL523756 VGP523756 UWT523756 UMX523756 UDB523756 TTF523756 TJJ523756 SZN523756 SPR523756 SFV523756 RVZ523756 RMD523756 RCH523756 QSL523756 QIP523756 PYT523756 POX523756 PFB523756 OVF523756 OLJ523756 OBN523756 NRR523756 NHV523756 MXZ523756 MOD523756 MEH523756 LUL523756 LKP523756 LAT523756 KQX523756 KHB523756 JXF523756 JNJ523756 JDN523756 ITR523756 IJV523756 HZZ523756 HQD523756 HGH523756 GWL523756 GMP523756 GCT523756 FSX523756 FJB523756 EZF523756 EPJ523756 EFN523756 DVR523756 DLV523756 DBZ523756 CSD523756 CIH523756 BYL523756 BOP523756 BET523756 AUX523756 ALB523756 ABF523756 RJ523756 HN523756 WTZ458220 WKD458220 WAH458220 VQL458220 VGP458220 UWT458220 UMX458220 UDB458220 TTF458220 TJJ458220 SZN458220 SPR458220 SFV458220 RVZ458220 RMD458220 RCH458220 QSL458220 QIP458220 PYT458220 POX458220 PFB458220 OVF458220 OLJ458220 OBN458220 NRR458220 NHV458220 MXZ458220 MOD458220 MEH458220 LUL458220 LKP458220 LAT458220 KQX458220 KHB458220 JXF458220 JNJ458220 JDN458220 ITR458220 IJV458220 HZZ458220 HQD458220 HGH458220 GWL458220 GMP458220 GCT458220 FSX458220 FJB458220 EZF458220 EPJ458220 EFN458220 DVR458220 DLV458220 DBZ458220 CSD458220 CIH458220 BYL458220 BOP458220 BET458220 AUX458220 ALB458220 ABF458220 RJ458220 HN458220 WTZ392684 WKD392684 WAH392684 VQL392684 VGP392684 UWT392684 UMX392684 UDB392684 TTF392684 TJJ392684 SZN392684 SPR392684 SFV392684 RVZ392684 RMD392684 RCH392684 QSL392684 QIP392684 PYT392684 POX392684 PFB392684 OVF392684 OLJ392684 OBN392684 NRR392684 NHV392684 MXZ392684 MOD392684 MEH392684 LUL392684 LKP392684 LAT392684 KQX392684 KHB392684 JXF392684 JNJ392684 JDN392684 ITR392684 IJV392684 HZZ392684 HQD392684 HGH392684 GWL392684 GMP392684 GCT392684 FSX392684 FJB392684 EZF392684 EPJ392684 EFN392684 DVR392684 DLV392684 DBZ392684 CSD392684 CIH392684 BYL392684 BOP392684 BET392684 AUX392684 ALB392684 ABF392684 RJ392684 HN392684 WTZ327148 WKD327148 WAH327148 VQL327148 VGP327148 UWT327148 UMX327148 UDB327148 TTF327148 TJJ327148 SZN327148 SPR327148 SFV327148 RVZ327148 RMD327148 RCH327148 QSL327148 QIP327148 PYT327148 POX327148 PFB327148 OVF327148 OLJ327148 OBN327148 NRR327148 NHV327148 MXZ327148 MOD327148 MEH327148 LUL327148 LKP327148 LAT327148 KQX327148 KHB327148 JXF327148 JNJ327148 JDN327148 ITR327148 IJV327148 HZZ327148 HQD327148 HGH327148 GWL327148 GMP327148 GCT327148 FSX327148 FJB327148 EZF327148 EPJ327148 EFN327148 DVR327148 DLV327148 DBZ327148 CSD327148 CIH327148 BYL327148 BOP327148 BET327148 AUX327148 ALB327148 ABF327148 RJ327148 HN327148 WTZ261612 WKD261612 WAH261612 VQL261612 VGP261612 UWT261612 UMX261612 UDB261612 TTF261612 TJJ261612 SZN261612 SPR261612 SFV261612 RVZ261612 RMD261612 RCH261612 QSL261612 QIP261612 PYT261612 POX261612 PFB261612 OVF261612 OLJ261612 OBN261612 NRR261612 NHV261612 MXZ261612 MOD261612 MEH261612 LUL261612 LKP261612 LAT261612 KQX261612 KHB261612 JXF261612 JNJ261612 JDN261612 ITR261612 IJV261612 HZZ261612 HQD261612 HGH261612 GWL261612 GMP261612 GCT261612 FSX261612 FJB261612 EZF261612 EPJ261612 EFN261612 DVR261612 DLV261612 DBZ261612 CSD261612 CIH261612 BYL261612 BOP261612 BET261612 AUX261612 ALB261612 ABF261612 RJ261612 HN261612 WTZ196076 WKD196076 WAH196076 VQL196076 VGP196076 UWT196076 UMX196076 UDB196076 TTF196076 TJJ196076 SZN196076 SPR196076 SFV196076 RVZ196076 RMD196076 RCH196076 QSL196076 QIP196076 PYT196076 POX196076 PFB196076 OVF196076 OLJ196076 OBN196076 NRR196076 NHV196076 MXZ196076 MOD196076 MEH196076 LUL196076 LKP196076 LAT196076 KQX196076 KHB196076 JXF196076 JNJ196076 JDN196076 ITR196076 IJV196076 HZZ196076 HQD196076 HGH196076 GWL196076 GMP196076 GCT196076 FSX196076 FJB196076 EZF196076 EPJ196076 EFN196076 DVR196076 DLV196076 DBZ196076 CSD196076 CIH196076 BYL196076 BOP196076 BET196076 AUX196076 ALB196076 ABF196076 RJ196076 HN196076 WTZ130540 WKD130540 WAH130540 VQL130540 VGP130540 UWT130540 UMX130540 UDB130540 TTF130540 TJJ130540 SZN130540 SPR130540 SFV130540 RVZ130540 RMD130540 RCH130540 QSL130540 QIP130540 PYT130540 POX130540 PFB130540 OVF130540 OLJ130540 OBN130540 NRR130540 NHV130540 MXZ130540 MOD130540 MEH130540 LUL130540 LKP130540 LAT130540 KQX130540 KHB130540 JXF130540 JNJ130540 JDN130540 ITR130540 IJV130540 HZZ130540 HQD130540 HGH130540 GWL130540 GMP130540 GCT130540 FSX130540 FJB130540 EZF130540 EPJ130540 EFN130540 DVR130540 DLV130540 DBZ130540 CSD130540 CIH130540 BYL130540 BOP130540 BET130540 AUX130540 ALB130540 ABF130540 RJ130540 HN130540 WTZ65004 WKD65004 WAH65004 VQL65004 VGP65004 UWT65004 UMX65004 UDB65004 TTF65004 TJJ65004 SZN65004 SPR65004 SFV65004 RVZ65004 RMD65004 RCH65004 QSL65004 QIP65004 PYT65004 POX65004 PFB65004 OVF65004 OLJ65004 OBN65004 NRR65004 NHV65004 MXZ65004 MOD65004 MEH65004 LUL65004 LKP65004 LAT65004 KQX65004 KHB65004 JXF65004 JNJ65004 JDN65004 ITR65004 IJV65004 HZZ65004 HQD65004 HGH65004 GWL65004 GMP65004 GCT65004 FSX65004 FJB65004 EZF65004 EPJ65004 EFN65004 DVR65004 DLV65004 DBZ65004 CSD65004 CIH65004 BYL65004 BOP65004 BET65004 AUX65004 ALB65004 ABF65004 RJ65004 HN65004 WTZ982808:WTZ982809 WKD982808:WKD982809 WAH982808:WAH982809 VQL982808:VQL982809 VGP982808:VGP982809 UWT982808:UWT982809 UMX982808:UMX982809 UDB982808:UDB982809 TTF982808:TTF982809 TJJ982808:TJJ982809 SZN982808:SZN982809 SPR982808:SPR982809 SFV982808:SFV982809 RVZ982808:RVZ982809 RMD982808:RMD982809 RCH982808:RCH982809 QSL982808:QSL982809 QIP982808:QIP982809 PYT982808:PYT982809 POX982808:POX982809 PFB982808:PFB982809 OVF982808:OVF982809 OLJ982808:OLJ982809 OBN982808:OBN982809 NRR982808:NRR982809 NHV982808:NHV982809 MXZ982808:MXZ982809 MOD982808:MOD982809 MEH982808:MEH982809 LUL982808:LUL982809 LKP982808:LKP982809 LAT982808:LAT982809 KQX982808:KQX982809 KHB982808:KHB982809 JXF982808:JXF982809 JNJ982808:JNJ982809 JDN982808:JDN982809 ITR982808:ITR982809 IJV982808:IJV982809 HZZ982808:HZZ982809 HQD982808:HQD982809 HGH982808:HGH982809 GWL982808:GWL982809 GMP982808:GMP982809 GCT982808:GCT982809 FSX982808:FSX982809 FJB982808:FJB982809 EZF982808:EZF982809 EPJ982808:EPJ982809 EFN982808:EFN982809 DVR982808:DVR982809 DLV982808:DLV982809 DBZ982808:DBZ982809 CSD982808:CSD982809 CIH982808:CIH982809 BYL982808:BYL982809 BOP982808:BOP982809 BET982808:BET982809 AUX982808:AUX982809 ALB982808:ALB982809 ABF982808:ABF982809 RJ982808:RJ982809 HN982808:HN982809 WTZ917272:WTZ917273 WKD917272:WKD917273 WAH917272:WAH917273 VQL917272:VQL917273 VGP917272:VGP917273 UWT917272:UWT917273 UMX917272:UMX917273 UDB917272:UDB917273 TTF917272:TTF917273 TJJ917272:TJJ917273 SZN917272:SZN917273 SPR917272:SPR917273 SFV917272:SFV917273 RVZ917272:RVZ917273 RMD917272:RMD917273 RCH917272:RCH917273 QSL917272:QSL917273 QIP917272:QIP917273 PYT917272:PYT917273 POX917272:POX917273 PFB917272:PFB917273 OVF917272:OVF917273 OLJ917272:OLJ917273 OBN917272:OBN917273 NRR917272:NRR917273 NHV917272:NHV917273 MXZ917272:MXZ917273 MOD917272:MOD917273 MEH917272:MEH917273 LUL917272:LUL917273 LKP917272:LKP917273 LAT917272:LAT917273 KQX917272:KQX917273 KHB917272:KHB917273 JXF917272:JXF917273 JNJ917272:JNJ917273 JDN917272:JDN917273 ITR917272:ITR917273 IJV917272:IJV917273 HZZ917272:HZZ917273 HQD917272:HQD917273 HGH917272:HGH917273 GWL917272:GWL917273 GMP917272:GMP917273 GCT917272:GCT917273 FSX917272:FSX917273 FJB917272:FJB917273 EZF917272:EZF917273 EPJ917272:EPJ917273 EFN917272:EFN917273 DVR917272:DVR917273 DLV917272:DLV917273 DBZ917272:DBZ917273 CSD917272:CSD917273 CIH917272:CIH917273 BYL917272:BYL917273 BOP917272:BOP917273 BET917272:BET917273 AUX917272:AUX917273 ALB917272:ALB917273 ABF917272:ABF917273 RJ917272:RJ917273 HN917272:HN917273 WTZ851736:WTZ851737 WKD851736:WKD851737 WAH851736:WAH851737 VQL851736:VQL851737 VGP851736:VGP851737 UWT851736:UWT851737 UMX851736:UMX851737 UDB851736:UDB851737 TTF851736:TTF851737 TJJ851736:TJJ851737 SZN851736:SZN851737 SPR851736:SPR851737 SFV851736:SFV851737 RVZ851736:RVZ851737 RMD851736:RMD851737 RCH851736:RCH851737 QSL851736:QSL851737 QIP851736:QIP851737 PYT851736:PYT851737 POX851736:POX851737 PFB851736:PFB851737 OVF851736:OVF851737 OLJ851736:OLJ851737 OBN851736:OBN851737 NRR851736:NRR851737 NHV851736:NHV851737 MXZ851736:MXZ851737 MOD851736:MOD851737 MEH851736:MEH851737 LUL851736:LUL851737 LKP851736:LKP851737 LAT851736:LAT851737 KQX851736:KQX851737 KHB851736:KHB851737 JXF851736:JXF851737 JNJ851736:JNJ851737 JDN851736:JDN851737 ITR851736:ITR851737 IJV851736:IJV851737 HZZ851736:HZZ851737 HQD851736:HQD851737 HGH851736:HGH851737 GWL851736:GWL851737 GMP851736:GMP851737 GCT851736:GCT851737 FSX851736:FSX851737 FJB851736:FJB851737 EZF851736:EZF851737 EPJ851736:EPJ851737 EFN851736:EFN851737 DVR851736:DVR851737 DLV851736:DLV851737 DBZ851736:DBZ851737 CSD851736:CSD851737 CIH851736:CIH851737 BYL851736:BYL851737 BOP851736:BOP851737 BET851736:BET851737 AUX851736:AUX851737 ALB851736:ALB851737 ABF851736:ABF851737 RJ851736:RJ851737 HN851736:HN851737 WTZ786200:WTZ786201 WKD786200:WKD786201 WAH786200:WAH786201 VQL786200:VQL786201 VGP786200:VGP786201 UWT786200:UWT786201 UMX786200:UMX786201 UDB786200:UDB786201 TTF786200:TTF786201 TJJ786200:TJJ786201 SZN786200:SZN786201 SPR786200:SPR786201 SFV786200:SFV786201 RVZ786200:RVZ786201 RMD786200:RMD786201 RCH786200:RCH786201 QSL786200:QSL786201 QIP786200:QIP786201 PYT786200:PYT786201 POX786200:POX786201 PFB786200:PFB786201 OVF786200:OVF786201 OLJ786200:OLJ786201 OBN786200:OBN786201 NRR786200:NRR786201 NHV786200:NHV786201 MXZ786200:MXZ786201 MOD786200:MOD786201 MEH786200:MEH786201 LUL786200:LUL786201 LKP786200:LKP786201 LAT786200:LAT786201 KQX786200:KQX786201 KHB786200:KHB786201 JXF786200:JXF786201 JNJ786200:JNJ786201 JDN786200:JDN786201 ITR786200:ITR786201 IJV786200:IJV786201 HZZ786200:HZZ786201 HQD786200:HQD786201 HGH786200:HGH786201 GWL786200:GWL786201 GMP786200:GMP786201 GCT786200:GCT786201 FSX786200:FSX786201 FJB786200:FJB786201 EZF786200:EZF786201 EPJ786200:EPJ786201 EFN786200:EFN786201 DVR786200:DVR786201 DLV786200:DLV786201 DBZ786200:DBZ786201 CSD786200:CSD786201 CIH786200:CIH786201 BYL786200:BYL786201 BOP786200:BOP786201 BET786200:BET786201 AUX786200:AUX786201 ALB786200:ALB786201 ABF786200:ABF786201 RJ786200:RJ786201 HN786200:HN786201 WTZ720664:WTZ720665 WKD720664:WKD720665 WAH720664:WAH720665 VQL720664:VQL720665 VGP720664:VGP720665 UWT720664:UWT720665 UMX720664:UMX720665 UDB720664:UDB720665 TTF720664:TTF720665 TJJ720664:TJJ720665 SZN720664:SZN720665 SPR720664:SPR720665 SFV720664:SFV720665 RVZ720664:RVZ720665 RMD720664:RMD720665 RCH720664:RCH720665 QSL720664:QSL720665 QIP720664:QIP720665 PYT720664:PYT720665 POX720664:POX720665 PFB720664:PFB720665 OVF720664:OVF720665 OLJ720664:OLJ720665 OBN720664:OBN720665 NRR720664:NRR720665 NHV720664:NHV720665 MXZ720664:MXZ720665 MOD720664:MOD720665 MEH720664:MEH720665 LUL720664:LUL720665 LKP720664:LKP720665 LAT720664:LAT720665 KQX720664:KQX720665 KHB720664:KHB720665 JXF720664:JXF720665 JNJ720664:JNJ720665 JDN720664:JDN720665 ITR720664:ITR720665 IJV720664:IJV720665 HZZ720664:HZZ720665 HQD720664:HQD720665 HGH720664:HGH720665 GWL720664:GWL720665 GMP720664:GMP720665 GCT720664:GCT720665 FSX720664:FSX720665 FJB720664:FJB720665 EZF720664:EZF720665 EPJ720664:EPJ720665 EFN720664:EFN720665 DVR720664:DVR720665 DLV720664:DLV720665 DBZ720664:DBZ720665 CSD720664:CSD720665 CIH720664:CIH720665 BYL720664:BYL720665 BOP720664:BOP720665 BET720664:BET720665 AUX720664:AUX720665 ALB720664:ALB720665 ABF720664:ABF720665 RJ720664:RJ720665 HN720664:HN720665 WTZ655128:WTZ655129 WKD655128:WKD655129 WAH655128:WAH655129 VQL655128:VQL655129 VGP655128:VGP655129 UWT655128:UWT655129 UMX655128:UMX655129 UDB655128:UDB655129 TTF655128:TTF655129 TJJ655128:TJJ655129 SZN655128:SZN655129 SPR655128:SPR655129 SFV655128:SFV655129 RVZ655128:RVZ655129 RMD655128:RMD655129 RCH655128:RCH655129 QSL655128:QSL655129 QIP655128:QIP655129 PYT655128:PYT655129 POX655128:POX655129 PFB655128:PFB655129 OVF655128:OVF655129 OLJ655128:OLJ655129 OBN655128:OBN655129 NRR655128:NRR655129 NHV655128:NHV655129 MXZ655128:MXZ655129 MOD655128:MOD655129 MEH655128:MEH655129 LUL655128:LUL655129 LKP655128:LKP655129 LAT655128:LAT655129 KQX655128:KQX655129 KHB655128:KHB655129 JXF655128:JXF655129 JNJ655128:JNJ655129 JDN655128:JDN655129 ITR655128:ITR655129 IJV655128:IJV655129 HZZ655128:HZZ655129 HQD655128:HQD655129 HGH655128:HGH655129 GWL655128:GWL655129 GMP655128:GMP655129 GCT655128:GCT655129 FSX655128:FSX655129 FJB655128:FJB655129 EZF655128:EZF655129 EPJ655128:EPJ655129 EFN655128:EFN655129 DVR655128:DVR655129 DLV655128:DLV655129 DBZ655128:DBZ655129 CSD655128:CSD655129 CIH655128:CIH655129 BYL655128:BYL655129 BOP655128:BOP655129 BET655128:BET655129 AUX655128:AUX655129 ALB655128:ALB655129 ABF655128:ABF655129 RJ655128:RJ655129 HN655128:HN655129 WTZ589592:WTZ589593 WKD589592:WKD589593 WAH589592:WAH589593 VQL589592:VQL589593 VGP589592:VGP589593 UWT589592:UWT589593 UMX589592:UMX589593 UDB589592:UDB589593 TTF589592:TTF589593 TJJ589592:TJJ589593 SZN589592:SZN589593 SPR589592:SPR589593 SFV589592:SFV589593 RVZ589592:RVZ589593 RMD589592:RMD589593 RCH589592:RCH589593 QSL589592:QSL589593 QIP589592:QIP589593 PYT589592:PYT589593 POX589592:POX589593 PFB589592:PFB589593 OVF589592:OVF589593 OLJ589592:OLJ589593 OBN589592:OBN589593 NRR589592:NRR589593 NHV589592:NHV589593 MXZ589592:MXZ589593 MOD589592:MOD589593 MEH589592:MEH589593 LUL589592:LUL589593 LKP589592:LKP589593 LAT589592:LAT589593 KQX589592:KQX589593 KHB589592:KHB589593 JXF589592:JXF589593 JNJ589592:JNJ589593 JDN589592:JDN589593 ITR589592:ITR589593 IJV589592:IJV589593 HZZ589592:HZZ589593 HQD589592:HQD589593 HGH589592:HGH589593 GWL589592:GWL589593 GMP589592:GMP589593 GCT589592:GCT589593 FSX589592:FSX589593 FJB589592:FJB589593 EZF589592:EZF589593 EPJ589592:EPJ589593 EFN589592:EFN589593 DVR589592:DVR589593 DLV589592:DLV589593 DBZ589592:DBZ589593 CSD589592:CSD589593 CIH589592:CIH589593 BYL589592:BYL589593 BOP589592:BOP589593 BET589592:BET589593 AUX589592:AUX589593 ALB589592:ALB589593 ABF589592:ABF589593 RJ589592:RJ589593 HN589592:HN589593 WTZ524056:WTZ524057 WKD524056:WKD524057 WAH524056:WAH524057 VQL524056:VQL524057 VGP524056:VGP524057 UWT524056:UWT524057 UMX524056:UMX524057 UDB524056:UDB524057 TTF524056:TTF524057 TJJ524056:TJJ524057 SZN524056:SZN524057 SPR524056:SPR524057 SFV524056:SFV524057 RVZ524056:RVZ524057 RMD524056:RMD524057 RCH524056:RCH524057 QSL524056:QSL524057 QIP524056:QIP524057 PYT524056:PYT524057 POX524056:POX524057 PFB524056:PFB524057 OVF524056:OVF524057 OLJ524056:OLJ524057 OBN524056:OBN524057 NRR524056:NRR524057 NHV524056:NHV524057 MXZ524056:MXZ524057 MOD524056:MOD524057 MEH524056:MEH524057 LUL524056:LUL524057 LKP524056:LKP524057 LAT524056:LAT524057 KQX524056:KQX524057 KHB524056:KHB524057 JXF524056:JXF524057 JNJ524056:JNJ524057 JDN524056:JDN524057 ITR524056:ITR524057 IJV524056:IJV524057 HZZ524056:HZZ524057 HQD524056:HQD524057 HGH524056:HGH524057 GWL524056:GWL524057 GMP524056:GMP524057 GCT524056:GCT524057 FSX524056:FSX524057 FJB524056:FJB524057 EZF524056:EZF524057 EPJ524056:EPJ524057 EFN524056:EFN524057 DVR524056:DVR524057 DLV524056:DLV524057 DBZ524056:DBZ524057 CSD524056:CSD524057 CIH524056:CIH524057 BYL524056:BYL524057 BOP524056:BOP524057 BET524056:BET524057 AUX524056:AUX524057 ALB524056:ALB524057 ABF524056:ABF524057 RJ524056:RJ524057 HN524056:HN524057 WTZ458520:WTZ458521 WKD458520:WKD458521 WAH458520:WAH458521 VQL458520:VQL458521 VGP458520:VGP458521 UWT458520:UWT458521 UMX458520:UMX458521 UDB458520:UDB458521 TTF458520:TTF458521 TJJ458520:TJJ458521 SZN458520:SZN458521 SPR458520:SPR458521 SFV458520:SFV458521 RVZ458520:RVZ458521 RMD458520:RMD458521 RCH458520:RCH458521 QSL458520:QSL458521 QIP458520:QIP458521 PYT458520:PYT458521 POX458520:POX458521 PFB458520:PFB458521 OVF458520:OVF458521 OLJ458520:OLJ458521 OBN458520:OBN458521 NRR458520:NRR458521 NHV458520:NHV458521 MXZ458520:MXZ458521 MOD458520:MOD458521 MEH458520:MEH458521 LUL458520:LUL458521 LKP458520:LKP458521 LAT458520:LAT458521 KQX458520:KQX458521 KHB458520:KHB458521 JXF458520:JXF458521 JNJ458520:JNJ458521 JDN458520:JDN458521 ITR458520:ITR458521 IJV458520:IJV458521 HZZ458520:HZZ458521 HQD458520:HQD458521 HGH458520:HGH458521 GWL458520:GWL458521 GMP458520:GMP458521 GCT458520:GCT458521 FSX458520:FSX458521 FJB458520:FJB458521 EZF458520:EZF458521 EPJ458520:EPJ458521 EFN458520:EFN458521 DVR458520:DVR458521 DLV458520:DLV458521 DBZ458520:DBZ458521 CSD458520:CSD458521 CIH458520:CIH458521 BYL458520:BYL458521 BOP458520:BOP458521 BET458520:BET458521 AUX458520:AUX458521 ALB458520:ALB458521 ABF458520:ABF458521 RJ458520:RJ458521 HN458520:HN458521 WTZ392984:WTZ392985 WKD392984:WKD392985 WAH392984:WAH392985 VQL392984:VQL392985 VGP392984:VGP392985 UWT392984:UWT392985 UMX392984:UMX392985 UDB392984:UDB392985 TTF392984:TTF392985 TJJ392984:TJJ392985 SZN392984:SZN392985 SPR392984:SPR392985 SFV392984:SFV392985 RVZ392984:RVZ392985 RMD392984:RMD392985 RCH392984:RCH392985 QSL392984:QSL392985 QIP392984:QIP392985 PYT392984:PYT392985 POX392984:POX392985 PFB392984:PFB392985 OVF392984:OVF392985 OLJ392984:OLJ392985 OBN392984:OBN392985 NRR392984:NRR392985 NHV392984:NHV392985 MXZ392984:MXZ392985 MOD392984:MOD392985 MEH392984:MEH392985 LUL392984:LUL392985 LKP392984:LKP392985 LAT392984:LAT392985 KQX392984:KQX392985 KHB392984:KHB392985 JXF392984:JXF392985 JNJ392984:JNJ392985 JDN392984:JDN392985 ITR392984:ITR392985 IJV392984:IJV392985 HZZ392984:HZZ392985 HQD392984:HQD392985 HGH392984:HGH392985 GWL392984:GWL392985 GMP392984:GMP392985 GCT392984:GCT392985 FSX392984:FSX392985 FJB392984:FJB392985 EZF392984:EZF392985 EPJ392984:EPJ392985 EFN392984:EFN392985 DVR392984:DVR392985 DLV392984:DLV392985 DBZ392984:DBZ392985 CSD392984:CSD392985 CIH392984:CIH392985 BYL392984:BYL392985 BOP392984:BOP392985 BET392984:BET392985 AUX392984:AUX392985 ALB392984:ALB392985 ABF392984:ABF392985 RJ392984:RJ392985 HN392984:HN392985 WTZ327448:WTZ327449 WKD327448:WKD327449 WAH327448:WAH327449 VQL327448:VQL327449 VGP327448:VGP327449 UWT327448:UWT327449 UMX327448:UMX327449 UDB327448:UDB327449 TTF327448:TTF327449 TJJ327448:TJJ327449 SZN327448:SZN327449 SPR327448:SPR327449 SFV327448:SFV327449 RVZ327448:RVZ327449 RMD327448:RMD327449 RCH327448:RCH327449 QSL327448:QSL327449 QIP327448:QIP327449 PYT327448:PYT327449 POX327448:POX327449 PFB327448:PFB327449 OVF327448:OVF327449 OLJ327448:OLJ327449 OBN327448:OBN327449 NRR327448:NRR327449 NHV327448:NHV327449 MXZ327448:MXZ327449 MOD327448:MOD327449 MEH327448:MEH327449 LUL327448:LUL327449 LKP327448:LKP327449 LAT327448:LAT327449 KQX327448:KQX327449 KHB327448:KHB327449 JXF327448:JXF327449 JNJ327448:JNJ327449 JDN327448:JDN327449 ITR327448:ITR327449 IJV327448:IJV327449 HZZ327448:HZZ327449 HQD327448:HQD327449 HGH327448:HGH327449 GWL327448:GWL327449 GMP327448:GMP327449 GCT327448:GCT327449 FSX327448:FSX327449 FJB327448:FJB327449 EZF327448:EZF327449 EPJ327448:EPJ327449 EFN327448:EFN327449 DVR327448:DVR327449 DLV327448:DLV327449 DBZ327448:DBZ327449 CSD327448:CSD327449 CIH327448:CIH327449 BYL327448:BYL327449 BOP327448:BOP327449 BET327448:BET327449 AUX327448:AUX327449 ALB327448:ALB327449 ABF327448:ABF327449 RJ327448:RJ327449 HN327448:HN327449 WTZ261912:WTZ261913 WKD261912:WKD261913 WAH261912:WAH261913 VQL261912:VQL261913 VGP261912:VGP261913 UWT261912:UWT261913 UMX261912:UMX261913 UDB261912:UDB261913 TTF261912:TTF261913 TJJ261912:TJJ261913 SZN261912:SZN261913 SPR261912:SPR261913 SFV261912:SFV261913 RVZ261912:RVZ261913 RMD261912:RMD261913 RCH261912:RCH261913 QSL261912:QSL261913 QIP261912:QIP261913 PYT261912:PYT261913 POX261912:POX261913 PFB261912:PFB261913 OVF261912:OVF261913 OLJ261912:OLJ261913 OBN261912:OBN261913 NRR261912:NRR261913 NHV261912:NHV261913 MXZ261912:MXZ261913 MOD261912:MOD261913 MEH261912:MEH261913 LUL261912:LUL261913 LKP261912:LKP261913 LAT261912:LAT261913 KQX261912:KQX261913 KHB261912:KHB261913 JXF261912:JXF261913 JNJ261912:JNJ261913 JDN261912:JDN261913 ITR261912:ITR261913 IJV261912:IJV261913 HZZ261912:HZZ261913 HQD261912:HQD261913 HGH261912:HGH261913 GWL261912:GWL261913 GMP261912:GMP261913 GCT261912:GCT261913 FSX261912:FSX261913 FJB261912:FJB261913 EZF261912:EZF261913 EPJ261912:EPJ261913 EFN261912:EFN261913 DVR261912:DVR261913 DLV261912:DLV261913 DBZ261912:DBZ261913 CSD261912:CSD261913 CIH261912:CIH261913 BYL261912:BYL261913 BOP261912:BOP261913 BET261912:BET261913 AUX261912:AUX261913 ALB261912:ALB261913 ABF261912:ABF261913 RJ261912:RJ261913 HN261912:HN261913 WTZ196376:WTZ196377 WKD196376:WKD196377 WAH196376:WAH196377 VQL196376:VQL196377 VGP196376:VGP196377 UWT196376:UWT196377 UMX196376:UMX196377 UDB196376:UDB196377 TTF196376:TTF196377 TJJ196376:TJJ196377 SZN196376:SZN196377 SPR196376:SPR196377 SFV196376:SFV196377 RVZ196376:RVZ196377 RMD196376:RMD196377 RCH196376:RCH196377 QSL196376:QSL196377 QIP196376:QIP196377 PYT196376:PYT196377 POX196376:POX196377 PFB196376:PFB196377 OVF196376:OVF196377 OLJ196376:OLJ196377 OBN196376:OBN196377 NRR196376:NRR196377 NHV196376:NHV196377 MXZ196376:MXZ196377 MOD196376:MOD196377 MEH196376:MEH196377 LUL196376:LUL196377 LKP196376:LKP196377 LAT196376:LAT196377 KQX196376:KQX196377 KHB196376:KHB196377 JXF196376:JXF196377 JNJ196376:JNJ196377 JDN196376:JDN196377 ITR196376:ITR196377 IJV196376:IJV196377 HZZ196376:HZZ196377 HQD196376:HQD196377 HGH196376:HGH196377 GWL196376:GWL196377 GMP196376:GMP196377 GCT196376:GCT196377 FSX196376:FSX196377 FJB196376:FJB196377 EZF196376:EZF196377 EPJ196376:EPJ196377 EFN196376:EFN196377 DVR196376:DVR196377 DLV196376:DLV196377 DBZ196376:DBZ196377 CSD196376:CSD196377 CIH196376:CIH196377 BYL196376:BYL196377 BOP196376:BOP196377 BET196376:BET196377 AUX196376:AUX196377 ALB196376:ALB196377 ABF196376:ABF196377 RJ196376:RJ196377 HN196376:HN196377 WTZ130840:WTZ130841 WKD130840:WKD130841 WAH130840:WAH130841 VQL130840:VQL130841 VGP130840:VGP130841 UWT130840:UWT130841 UMX130840:UMX130841 UDB130840:UDB130841 TTF130840:TTF130841 TJJ130840:TJJ130841 SZN130840:SZN130841 SPR130840:SPR130841 SFV130840:SFV130841 RVZ130840:RVZ130841 RMD130840:RMD130841 RCH130840:RCH130841 QSL130840:QSL130841 QIP130840:QIP130841 PYT130840:PYT130841 POX130840:POX130841 PFB130840:PFB130841 OVF130840:OVF130841 OLJ130840:OLJ130841 OBN130840:OBN130841 NRR130840:NRR130841 NHV130840:NHV130841 MXZ130840:MXZ130841 MOD130840:MOD130841 MEH130840:MEH130841 LUL130840:LUL130841 LKP130840:LKP130841 LAT130840:LAT130841 KQX130840:KQX130841 KHB130840:KHB130841 JXF130840:JXF130841 JNJ130840:JNJ130841 JDN130840:JDN130841 ITR130840:ITR130841 IJV130840:IJV130841 HZZ130840:HZZ130841 HQD130840:HQD130841 HGH130840:HGH130841 GWL130840:GWL130841 GMP130840:GMP130841 GCT130840:GCT130841 FSX130840:FSX130841 FJB130840:FJB130841 EZF130840:EZF130841 EPJ130840:EPJ130841 EFN130840:EFN130841 DVR130840:DVR130841 DLV130840:DLV130841 DBZ130840:DBZ130841 CSD130840:CSD130841 CIH130840:CIH130841 BYL130840:BYL130841 BOP130840:BOP130841 BET130840:BET130841 AUX130840:AUX130841 ALB130840:ALB130841 ABF130840:ABF130841 RJ130840:RJ130841 HN130840:HN130841 WTZ65304:WTZ65305 WKD65304:WKD65305 WAH65304:WAH65305 VQL65304:VQL65305 VGP65304:VGP65305 UWT65304:UWT65305 UMX65304:UMX65305 UDB65304:UDB65305 TTF65304:TTF65305 TJJ65304:TJJ65305 SZN65304:SZN65305 SPR65304:SPR65305 SFV65304:SFV65305 RVZ65304:RVZ65305 RMD65304:RMD65305 RCH65304:RCH65305 QSL65304:QSL65305 QIP65304:QIP65305 PYT65304:PYT65305 POX65304:POX65305 PFB65304:PFB65305 OVF65304:OVF65305 OLJ65304:OLJ65305 OBN65304:OBN65305 NRR65304:NRR65305 NHV65304:NHV65305 MXZ65304:MXZ65305 MOD65304:MOD65305 MEH65304:MEH65305 LUL65304:LUL65305 LKP65304:LKP65305 LAT65304:LAT65305 KQX65304:KQX65305 KHB65304:KHB65305 JXF65304:JXF65305 JNJ65304:JNJ65305 JDN65304:JDN65305 ITR65304:ITR65305 IJV65304:IJV65305 HZZ65304:HZZ65305 HQD65304:HQD65305 HGH65304:HGH65305 GWL65304:GWL65305 GMP65304:GMP65305 GCT65304:GCT65305 FSX65304:FSX65305 FJB65304:FJB65305 EZF65304:EZF65305 EPJ65304:EPJ65305 EFN65304:EFN65305 DVR65304:DVR65305 DLV65304:DLV65305 DBZ65304:DBZ65305 CSD65304:CSD65305 CIH65304:CIH65305 BYL65304:BYL65305 BOP65304:BOP65305 BET65304:BET65305 AUX65304:AUX65305 ALB65304:ALB65305 ABF65304:ABF65305 RJ65304:RJ65305 HN65304:HN65305 WTZ982829:WTZ982830 WKD982829:WKD982830 WAH982829:WAH982830 VQL982829:VQL982830 VGP982829:VGP982830 UWT982829:UWT982830 UMX982829:UMX982830 UDB982829:UDB982830 TTF982829:TTF982830 TJJ982829:TJJ982830 SZN982829:SZN982830 SPR982829:SPR982830 SFV982829:SFV982830 RVZ982829:RVZ982830 RMD982829:RMD982830 RCH982829:RCH982830 QSL982829:QSL982830 QIP982829:QIP982830 PYT982829:PYT982830 POX982829:POX982830 PFB982829:PFB982830 OVF982829:OVF982830 OLJ982829:OLJ982830 OBN982829:OBN982830 NRR982829:NRR982830 NHV982829:NHV982830 MXZ982829:MXZ982830 MOD982829:MOD982830 MEH982829:MEH982830 LUL982829:LUL982830 LKP982829:LKP982830 LAT982829:LAT982830 KQX982829:KQX982830 KHB982829:KHB982830 JXF982829:JXF982830 JNJ982829:JNJ982830 JDN982829:JDN982830 ITR982829:ITR982830 IJV982829:IJV982830 HZZ982829:HZZ982830 HQD982829:HQD982830 HGH982829:HGH982830 GWL982829:GWL982830 GMP982829:GMP982830 GCT982829:GCT982830 FSX982829:FSX982830 FJB982829:FJB982830 EZF982829:EZF982830 EPJ982829:EPJ982830 EFN982829:EFN982830 DVR982829:DVR982830 DLV982829:DLV982830 DBZ982829:DBZ982830 CSD982829:CSD982830 CIH982829:CIH982830 BYL982829:BYL982830 BOP982829:BOP982830 BET982829:BET982830 AUX982829:AUX982830 ALB982829:ALB982830 ABF982829:ABF982830 RJ982829:RJ982830 HN982829:HN982830 WTZ917293:WTZ917294 WKD917293:WKD917294 WAH917293:WAH917294 VQL917293:VQL917294 VGP917293:VGP917294 UWT917293:UWT917294 UMX917293:UMX917294 UDB917293:UDB917294 TTF917293:TTF917294 TJJ917293:TJJ917294 SZN917293:SZN917294 SPR917293:SPR917294 SFV917293:SFV917294 RVZ917293:RVZ917294 RMD917293:RMD917294 RCH917293:RCH917294 QSL917293:QSL917294 QIP917293:QIP917294 PYT917293:PYT917294 POX917293:POX917294 PFB917293:PFB917294 OVF917293:OVF917294 OLJ917293:OLJ917294 OBN917293:OBN917294 NRR917293:NRR917294 NHV917293:NHV917294 MXZ917293:MXZ917294 MOD917293:MOD917294 MEH917293:MEH917294 LUL917293:LUL917294 LKP917293:LKP917294 LAT917293:LAT917294 KQX917293:KQX917294 KHB917293:KHB917294 JXF917293:JXF917294 JNJ917293:JNJ917294 JDN917293:JDN917294 ITR917293:ITR917294 IJV917293:IJV917294 HZZ917293:HZZ917294 HQD917293:HQD917294 HGH917293:HGH917294 GWL917293:GWL917294 GMP917293:GMP917294 GCT917293:GCT917294 FSX917293:FSX917294 FJB917293:FJB917294 EZF917293:EZF917294 EPJ917293:EPJ917294 EFN917293:EFN917294 DVR917293:DVR917294 DLV917293:DLV917294 DBZ917293:DBZ917294 CSD917293:CSD917294 CIH917293:CIH917294 BYL917293:BYL917294 BOP917293:BOP917294 BET917293:BET917294 AUX917293:AUX917294 ALB917293:ALB917294 ABF917293:ABF917294 RJ917293:RJ917294 HN917293:HN917294 WTZ851757:WTZ851758 WKD851757:WKD851758 WAH851757:WAH851758 VQL851757:VQL851758 VGP851757:VGP851758 UWT851757:UWT851758 UMX851757:UMX851758 UDB851757:UDB851758 TTF851757:TTF851758 TJJ851757:TJJ851758 SZN851757:SZN851758 SPR851757:SPR851758 SFV851757:SFV851758 RVZ851757:RVZ851758 RMD851757:RMD851758 RCH851757:RCH851758 QSL851757:QSL851758 QIP851757:QIP851758 PYT851757:PYT851758 POX851757:POX851758 PFB851757:PFB851758 OVF851757:OVF851758 OLJ851757:OLJ851758 OBN851757:OBN851758 NRR851757:NRR851758 NHV851757:NHV851758 MXZ851757:MXZ851758 MOD851757:MOD851758 MEH851757:MEH851758 LUL851757:LUL851758 LKP851757:LKP851758 LAT851757:LAT851758 KQX851757:KQX851758 KHB851757:KHB851758 JXF851757:JXF851758 JNJ851757:JNJ851758 JDN851757:JDN851758 ITR851757:ITR851758 IJV851757:IJV851758 HZZ851757:HZZ851758 HQD851757:HQD851758 HGH851757:HGH851758 GWL851757:GWL851758 GMP851757:GMP851758 GCT851757:GCT851758 FSX851757:FSX851758 FJB851757:FJB851758 EZF851757:EZF851758 EPJ851757:EPJ851758 EFN851757:EFN851758 DVR851757:DVR851758 DLV851757:DLV851758 DBZ851757:DBZ851758 CSD851757:CSD851758 CIH851757:CIH851758 BYL851757:BYL851758 BOP851757:BOP851758 BET851757:BET851758 AUX851757:AUX851758 ALB851757:ALB851758 ABF851757:ABF851758 RJ851757:RJ851758 HN851757:HN851758 WTZ786221:WTZ786222 WKD786221:WKD786222 WAH786221:WAH786222 VQL786221:VQL786222 VGP786221:VGP786222 UWT786221:UWT786222 UMX786221:UMX786222 UDB786221:UDB786222 TTF786221:TTF786222 TJJ786221:TJJ786222 SZN786221:SZN786222 SPR786221:SPR786222 SFV786221:SFV786222 RVZ786221:RVZ786222 RMD786221:RMD786222 RCH786221:RCH786222 QSL786221:QSL786222 QIP786221:QIP786222 PYT786221:PYT786222 POX786221:POX786222 PFB786221:PFB786222 OVF786221:OVF786222 OLJ786221:OLJ786222 OBN786221:OBN786222 NRR786221:NRR786222 NHV786221:NHV786222 MXZ786221:MXZ786222 MOD786221:MOD786222 MEH786221:MEH786222 LUL786221:LUL786222 LKP786221:LKP786222 LAT786221:LAT786222 KQX786221:KQX786222 KHB786221:KHB786222 JXF786221:JXF786222 JNJ786221:JNJ786222 JDN786221:JDN786222 ITR786221:ITR786222 IJV786221:IJV786222 HZZ786221:HZZ786222 HQD786221:HQD786222 HGH786221:HGH786222 GWL786221:GWL786222 GMP786221:GMP786222 GCT786221:GCT786222 FSX786221:FSX786222 FJB786221:FJB786222 EZF786221:EZF786222 EPJ786221:EPJ786222 EFN786221:EFN786222 DVR786221:DVR786222 DLV786221:DLV786222 DBZ786221:DBZ786222 CSD786221:CSD786222 CIH786221:CIH786222 BYL786221:BYL786222 BOP786221:BOP786222 BET786221:BET786222 AUX786221:AUX786222 ALB786221:ALB786222 ABF786221:ABF786222 RJ786221:RJ786222 HN786221:HN786222 WTZ720685:WTZ720686 WKD720685:WKD720686 WAH720685:WAH720686 VQL720685:VQL720686 VGP720685:VGP720686 UWT720685:UWT720686 UMX720685:UMX720686 UDB720685:UDB720686 TTF720685:TTF720686 TJJ720685:TJJ720686 SZN720685:SZN720686 SPR720685:SPR720686 SFV720685:SFV720686 RVZ720685:RVZ720686 RMD720685:RMD720686 RCH720685:RCH720686 QSL720685:QSL720686 QIP720685:QIP720686 PYT720685:PYT720686 POX720685:POX720686 PFB720685:PFB720686 OVF720685:OVF720686 OLJ720685:OLJ720686 OBN720685:OBN720686 NRR720685:NRR720686 NHV720685:NHV720686 MXZ720685:MXZ720686 MOD720685:MOD720686 MEH720685:MEH720686 LUL720685:LUL720686 LKP720685:LKP720686 LAT720685:LAT720686 KQX720685:KQX720686 KHB720685:KHB720686 JXF720685:JXF720686 JNJ720685:JNJ720686 JDN720685:JDN720686 ITR720685:ITR720686 IJV720685:IJV720686 HZZ720685:HZZ720686 HQD720685:HQD720686 HGH720685:HGH720686 GWL720685:GWL720686 GMP720685:GMP720686 GCT720685:GCT720686 FSX720685:FSX720686 FJB720685:FJB720686 EZF720685:EZF720686 EPJ720685:EPJ720686 EFN720685:EFN720686 DVR720685:DVR720686 DLV720685:DLV720686 DBZ720685:DBZ720686 CSD720685:CSD720686 CIH720685:CIH720686 BYL720685:BYL720686 BOP720685:BOP720686 BET720685:BET720686 AUX720685:AUX720686 ALB720685:ALB720686 ABF720685:ABF720686 RJ720685:RJ720686 HN720685:HN720686 WTZ655149:WTZ655150 WKD655149:WKD655150 WAH655149:WAH655150 VQL655149:VQL655150 VGP655149:VGP655150 UWT655149:UWT655150 UMX655149:UMX655150 UDB655149:UDB655150 TTF655149:TTF655150 TJJ655149:TJJ655150 SZN655149:SZN655150 SPR655149:SPR655150 SFV655149:SFV655150 RVZ655149:RVZ655150 RMD655149:RMD655150 RCH655149:RCH655150 QSL655149:QSL655150 QIP655149:QIP655150 PYT655149:PYT655150 POX655149:POX655150 PFB655149:PFB655150 OVF655149:OVF655150 OLJ655149:OLJ655150 OBN655149:OBN655150 NRR655149:NRR655150 NHV655149:NHV655150 MXZ655149:MXZ655150 MOD655149:MOD655150 MEH655149:MEH655150 LUL655149:LUL655150 LKP655149:LKP655150 LAT655149:LAT655150 KQX655149:KQX655150 KHB655149:KHB655150 JXF655149:JXF655150 JNJ655149:JNJ655150 JDN655149:JDN655150 ITR655149:ITR655150 IJV655149:IJV655150 HZZ655149:HZZ655150 HQD655149:HQD655150 HGH655149:HGH655150 GWL655149:GWL655150 GMP655149:GMP655150 GCT655149:GCT655150 FSX655149:FSX655150 FJB655149:FJB655150 EZF655149:EZF655150 EPJ655149:EPJ655150 EFN655149:EFN655150 DVR655149:DVR655150 DLV655149:DLV655150 DBZ655149:DBZ655150 CSD655149:CSD655150 CIH655149:CIH655150 BYL655149:BYL655150 BOP655149:BOP655150 BET655149:BET655150 AUX655149:AUX655150 ALB655149:ALB655150 ABF655149:ABF655150 RJ655149:RJ655150 HN655149:HN655150 WTZ589613:WTZ589614 WKD589613:WKD589614 WAH589613:WAH589614 VQL589613:VQL589614 VGP589613:VGP589614 UWT589613:UWT589614 UMX589613:UMX589614 UDB589613:UDB589614 TTF589613:TTF589614 TJJ589613:TJJ589614 SZN589613:SZN589614 SPR589613:SPR589614 SFV589613:SFV589614 RVZ589613:RVZ589614 RMD589613:RMD589614 RCH589613:RCH589614 QSL589613:QSL589614 QIP589613:QIP589614 PYT589613:PYT589614 POX589613:POX589614 PFB589613:PFB589614 OVF589613:OVF589614 OLJ589613:OLJ589614 OBN589613:OBN589614 NRR589613:NRR589614 NHV589613:NHV589614 MXZ589613:MXZ589614 MOD589613:MOD589614 MEH589613:MEH589614 LUL589613:LUL589614 LKP589613:LKP589614 LAT589613:LAT589614 KQX589613:KQX589614 KHB589613:KHB589614 JXF589613:JXF589614 JNJ589613:JNJ589614 JDN589613:JDN589614 ITR589613:ITR589614 IJV589613:IJV589614 HZZ589613:HZZ589614 HQD589613:HQD589614 HGH589613:HGH589614 GWL589613:GWL589614 GMP589613:GMP589614 GCT589613:GCT589614 FSX589613:FSX589614 FJB589613:FJB589614 EZF589613:EZF589614 EPJ589613:EPJ589614 EFN589613:EFN589614 DVR589613:DVR589614 DLV589613:DLV589614 DBZ589613:DBZ589614 CSD589613:CSD589614 CIH589613:CIH589614 BYL589613:BYL589614 BOP589613:BOP589614 BET589613:BET589614 AUX589613:AUX589614 ALB589613:ALB589614 ABF589613:ABF589614 RJ589613:RJ589614 HN589613:HN589614 WTZ524077:WTZ524078 WKD524077:WKD524078 WAH524077:WAH524078 VQL524077:VQL524078 VGP524077:VGP524078 UWT524077:UWT524078 UMX524077:UMX524078 UDB524077:UDB524078 TTF524077:TTF524078 TJJ524077:TJJ524078 SZN524077:SZN524078 SPR524077:SPR524078 SFV524077:SFV524078 RVZ524077:RVZ524078 RMD524077:RMD524078 RCH524077:RCH524078 QSL524077:QSL524078 QIP524077:QIP524078 PYT524077:PYT524078 POX524077:POX524078 PFB524077:PFB524078 OVF524077:OVF524078 OLJ524077:OLJ524078 OBN524077:OBN524078 NRR524077:NRR524078 NHV524077:NHV524078 MXZ524077:MXZ524078 MOD524077:MOD524078 MEH524077:MEH524078 LUL524077:LUL524078 LKP524077:LKP524078 LAT524077:LAT524078 KQX524077:KQX524078 KHB524077:KHB524078 JXF524077:JXF524078 JNJ524077:JNJ524078 JDN524077:JDN524078 ITR524077:ITR524078 IJV524077:IJV524078 HZZ524077:HZZ524078 HQD524077:HQD524078 HGH524077:HGH524078 GWL524077:GWL524078 GMP524077:GMP524078 GCT524077:GCT524078 FSX524077:FSX524078 FJB524077:FJB524078 EZF524077:EZF524078 EPJ524077:EPJ524078 EFN524077:EFN524078 DVR524077:DVR524078 DLV524077:DLV524078 DBZ524077:DBZ524078 CSD524077:CSD524078 CIH524077:CIH524078 BYL524077:BYL524078 BOP524077:BOP524078 BET524077:BET524078 AUX524077:AUX524078 ALB524077:ALB524078 ABF524077:ABF524078 RJ524077:RJ524078 HN524077:HN524078 WTZ458541:WTZ458542 WKD458541:WKD458542 WAH458541:WAH458542 VQL458541:VQL458542 VGP458541:VGP458542 UWT458541:UWT458542 UMX458541:UMX458542 UDB458541:UDB458542 TTF458541:TTF458542 TJJ458541:TJJ458542 SZN458541:SZN458542 SPR458541:SPR458542 SFV458541:SFV458542 RVZ458541:RVZ458542 RMD458541:RMD458542 RCH458541:RCH458542 QSL458541:QSL458542 QIP458541:QIP458542 PYT458541:PYT458542 POX458541:POX458542 PFB458541:PFB458542 OVF458541:OVF458542 OLJ458541:OLJ458542 OBN458541:OBN458542 NRR458541:NRR458542 NHV458541:NHV458542 MXZ458541:MXZ458542 MOD458541:MOD458542 MEH458541:MEH458542 LUL458541:LUL458542 LKP458541:LKP458542 LAT458541:LAT458542 KQX458541:KQX458542 KHB458541:KHB458542 JXF458541:JXF458542 JNJ458541:JNJ458542 JDN458541:JDN458542 ITR458541:ITR458542 IJV458541:IJV458542 HZZ458541:HZZ458542 HQD458541:HQD458542 HGH458541:HGH458542 GWL458541:GWL458542 GMP458541:GMP458542 GCT458541:GCT458542 FSX458541:FSX458542 FJB458541:FJB458542 EZF458541:EZF458542 EPJ458541:EPJ458542 EFN458541:EFN458542 DVR458541:DVR458542 DLV458541:DLV458542 DBZ458541:DBZ458542 CSD458541:CSD458542 CIH458541:CIH458542 BYL458541:BYL458542 BOP458541:BOP458542 BET458541:BET458542 AUX458541:AUX458542 ALB458541:ALB458542 ABF458541:ABF458542 RJ458541:RJ458542 HN458541:HN458542 WTZ393005:WTZ393006 WKD393005:WKD393006 WAH393005:WAH393006 VQL393005:VQL393006 VGP393005:VGP393006 UWT393005:UWT393006 UMX393005:UMX393006 UDB393005:UDB393006 TTF393005:TTF393006 TJJ393005:TJJ393006 SZN393005:SZN393006 SPR393005:SPR393006 SFV393005:SFV393006 RVZ393005:RVZ393006 RMD393005:RMD393006 RCH393005:RCH393006 QSL393005:QSL393006 QIP393005:QIP393006 PYT393005:PYT393006 POX393005:POX393006 PFB393005:PFB393006 OVF393005:OVF393006 OLJ393005:OLJ393006 OBN393005:OBN393006 NRR393005:NRR393006 NHV393005:NHV393006 MXZ393005:MXZ393006 MOD393005:MOD393006 MEH393005:MEH393006 LUL393005:LUL393006 LKP393005:LKP393006 LAT393005:LAT393006 KQX393005:KQX393006 KHB393005:KHB393006 JXF393005:JXF393006 JNJ393005:JNJ393006 JDN393005:JDN393006 ITR393005:ITR393006 IJV393005:IJV393006 HZZ393005:HZZ393006 HQD393005:HQD393006 HGH393005:HGH393006 GWL393005:GWL393006 GMP393005:GMP393006 GCT393005:GCT393006 FSX393005:FSX393006 FJB393005:FJB393006 EZF393005:EZF393006 EPJ393005:EPJ393006 EFN393005:EFN393006 DVR393005:DVR393006 DLV393005:DLV393006 DBZ393005:DBZ393006 CSD393005:CSD393006 CIH393005:CIH393006 BYL393005:BYL393006 BOP393005:BOP393006 BET393005:BET393006 AUX393005:AUX393006 ALB393005:ALB393006 ABF393005:ABF393006 RJ393005:RJ393006 HN393005:HN393006 WTZ327469:WTZ327470 WKD327469:WKD327470 WAH327469:WAH327470 VQL327469:VQL327470 VGP327469:VGP327470 UWT327469:UWT327470 UMX327469:UMX327470 UDB327469:UDB327470 TTF327469:TTF327470 TJJ327469:TJJ327470 SZN327469:SZN327470 SPR327469:SPR327470 SFV327469:SFV327470 RVZ327469:RVZ327470 RMD327469:RMD327470 RCH327469:RCH327470 QSL327469:QSL327470 QIP327469:QIP327470 PYT327469:PYT327470 POX327469:POX327470 PFB327469:PFB327470 OVF327469:OVF327470 OLJ327469:OLJ327470 OBN327469:OBN327470 NRR327469:NRR327470 NHV327469:NHV327470 MXZ327469:MXZ327470 MOD327469:MOD327470 MEH327469:MEH327470 LUL327469:LUL327470 LKP327469:LKP327470 LAT327469:LAT327470 KQX327469:KQX327470 KHB327469:KHB327470 JXF327469:JXF327470 JNJ327469:JNJ327470 JDN327469:JDN327470 ITR327469:ITR327470 IJV327469:IJV327470 HZZ327469:HZZ327470 HQD327469:HQD327470 HGH327469:HGH327470 GWL327469:GWL327470 GMP327469:GMP327470 GCT327469:GCT327470 FSX327469:FSX327470 FJB327469:FJB327470 EZF327469:EZF327470 EPJ327469:EPJ327470 EFN327469:EFN327470 DVR327469:DVR327470 DLV327469:DLV327470 DBZ327469:DBZ327470 CSD327469:CSD327470 CIH327469:CIH327470 BYL327469:BYL327470 BOP327469:BOP327470 BET327469:BET327470 AUX327469:AUX327470 ALB327469:ALB327470 ABF327469:ABF327470 RJ327469:RJ327470 HN327469:HN327470 WTZ261933:WTZ261934 WKD261933:WKD261934 WAH261933:WAH261934 VQL261933:VQL261934 VGP261933:VGP261934 UWT261933:UWT261934 UMX261933:UMX261934 UDB261933:UDB261934 TTF261933:TTF261934 TJJ261933:TJJ261934 SZN261933:SZN261934 SPR261933:SPR261934 SFV261933:SFV261934 RVZ261933:RVZ261934 RMD261933:RMD261934 RCH261933:RCH261934 QSL261933:QSL261934 QIP261933:QIP261934 PYT261933:PYT261934 POX261933:POX261934 PFB261933:PFB261934 OVF261933:OVF261934 OLJ261933:OLJ261934 OBN261933:OBN261934 NRR261933:NRR261934 NHV261933:NHV261934 MXZ261933:MXZ261934 MOD261933:MOD261934 MEH261933:MEH261934 LUL261933:LUL261934 LKP261933:LKP261934 LAT261933:LAT261934 KQX261933:KQX261934 KHB261933:KHB261934 JXF261933:JXF261934 JNJ261933:JNJ261934 JDN261933:JDN261934 ITR261933:ITR261934 IJV261933:IJV261934 HZZ261933:HZZ261934 HQD261933:HQD261934 HGH261933:HGH261934 GWL261933:GWL261934 GMP261933:GMP261934 GCT261933:GCT261934 FSX261933:FSX261934 FJB261933:FJB261934 EZF261933:EZF261934 EPJ261933:EPJ261934 EFN261933:EFN261934 DVR261933:DVR261934 DLV261933:DLV261934 DBZ261933:DBZ261934 CSD261933:CSD261934 CIH261933:CIH261934 BYL261933:BYL261934 BOP261933:BOP261934 BET261933:BET261934 AUX261933:AUX261934 ALB261933:ALB261934 ABF261933:ABF261934 RJ261933:RJ261934 HN261933:HN261934 WTZ196397:WTZ196398 WKD196397:WKD196398 WAH196397:WAH196398 VQL196397:VQL196398 VGP196397:VGP196398 UWT196397:UWT196398 UMX196397:UMX196398 UDB196397:UDB196398 TTF196397:TTF196398 TJJ196397:TJJ196398 SZN196397:SZN196398 SPR196397:SPR196398 SFV196397:SFV196398 RVZ196397:RVZ196398 RMD196397:RMD196398 RCH196397:RCH196398 QSL196397:QSL196398 QIP196397:QIP196398 PYT196397:PYT196398 POX196397:POX196398 PFB196397:PFB196398 OVF196397:OVF196398 OLJ196397:OLJ196398 OBN196397:OBN196398 NRR196397:NRR196398 NHV196397:NHV196398 MXZ196397:MXZ196398 MOD196397:MOD196398 MEH196397:MEH196398 LUL196397:LUL196398 LKP196397:LKP196398 LAT196397:LAT196398 KQX196397:KQX196398 KHB196397:KHB196398 JXF196397:JXF196398 JNJ196397:JNJ196398 JDN196397:JDN196398 ITR196397:ITR196398 IJV196397:IJV196398 HZZ196397:HZZ196398 HQD196397:HQD196398 HGH196397:HGH196398 GWL196397:GWL196398 GMP196397:GMP196398 GCT196397:GCT196398 FSX196397:FSX196398 FJB196397:FJB196398 EZF196397:EZF196398 EPJ196397:EPJ196398 EFN196397:EFN196398 DVR196397:DVR196398 DLV196397:DLV196398 DBZ196397:DBZ196398 CSD196397:CSD196398 CIH196397:CIH196398 BYL196397:BYL196398 BOP196397:BOP196398 BET196397:BET196398 AUX196397:AUX196398 ALB196397:ALB196398 ABF196397:ABF196398 RJ196397:RJ196398 HN196397:HN196398 WTZ130861:WTZ130862 WKD130861:WKD130862 WAH130861:WAH130862 VQL130861:VQL130862 VGP130861:VGP130862 UWT130861:UWT130862 UMX130861:UMX130862 UDB130861:UDB130862 TTF130861:TTF130862 TJJ130861:TJJ130862 SZN130861:SZN130862 SPR130861:SPR130862 SFV130861:SFV130862 RVZ130861:RVZ130862 RMD130861:RMD130862 RCH130861:RCH130862 QSL130861:QSL130862 QIP130861:QIP130862 PYT130861:PYT130862 POX130861:POX130862 PFB130861:PFB130862 OVF130861:OVF130862 OLJ130861:OLJ130862 OBN130861:OBN130862 NRR130861:NRR130862 NHV130861:NHV130862 MXZ130861:MXZ130862 MOD130861:MOD130862 MEH130861:MEH130862 LUL130861:LUL130862 LKP130861:LKP130862 LAT130861:LAT130862 KQX130861:KQX130862 KHB130861:KHB130862 JXF130861:JXF130862 JNJ130861:JNJ130862 JDN130861:JDN130862 ITR130861:ITR130862 IJV130861:IJV130862 HZZ130861:HZZ130862 HQD130861:HQD130862 HGH130861:HGH130862 GWL130861:GWL130862 GMP130861:GMP130862 GCT130861:GCT130862 FSX130861:FSX130862 FJB130861:FJB130862 EZF130861:EZF130862 EPJ130861:EPJ130862 EFN130861:EFN130862 DVR130861:DVR130862 DLV130861:DLV130862 DBZ130861:DBZ130862 CSD130861:CSD130862 CIH130861:CIH130862 BYL130861:BYL130862 BOP130861:BOP130862 BET130861:BET130862 AUX130861:AUX130862 ALB130861:ALB130862 ABF130861:ABF130862 RJ130861:RJ130862 HN130861:HN130862 WTZ65325:WTZ65326 WKD65325:WKD65326 WAH65325:WAH65326 VQL65325:VQL65326 VGP65325:VGP65326 UWT65325:UWT65326 UMX65325:UMX65326 UDB65325:UDB65326 TTF65325:TTF65326 TJJ65325:TJJ65326 SZN65325:SZN65326 SPR65325:SPR65326 SFV65325:SFV65326 RVZ65325:RVZ65326 RMD65325:RMD65326 RCH65325:RCH65326 QSL65325:QSL65326 QIP65325:QIP65326 PYT65325:PYT65326 POX65325:POX65326 PFB65325:PFB65326 OVF65325:OVF65326 OLJ65325:OLJ65326 OBN65325:OBN65326 NRR65325:NRR65326 NHV65325:NHV65326 MXZ65325:MXZ65326 MOD65325:MOD65326 MEH65325:MEH65326 LUL65325:LUL65326 LKP65325:LKP65326 LAT65325:LAT65326 KQX65325:KQX65326 KHB65325:KHB65326 JXF65325:JXF65326 JNJ65325:JNJ65326 JDN65325:JDN65326 ITR65325:ITR65326 IJV65325:IJV65326 HZZ65325:HZZ65326 HQD65325:HQD65326 HGH65325:HGH65326 GWL65325:GWL65326 GMP65325:GMP65326 GCT65325:GCT65326 FSX65325:FSX65326 FJB65325:FJB65326 EZF65325:EZF65326 EPJ65325:EPJ65326 EFN65325:EFN65326 DVR65325:DVR65326 DLV65325:DLV65326 DBZ65325:DBZ65326 CSD65325:CSD65326 CIH65325:CIH65326 BYL65325:BYL65326 BOP65325:BOP65326 BET65325:BET65326 AUX65325:AUX65326 ALB65325:ALB65326 ABF65325:ABF65326 RJ65325:RJ65326 HN65325:HN65326 WTZ982839:WTZ982840 WKD982839:WKD982840 WAH982839:WAH982840 VQL982839:VQL982840 VGP982839:VGP982840 UWT982839:UWT982840 UMX982839:UMX982840 UDB982839:UDB982840 TTF982839:TTF982840 TJJ982839:TJJ982840 SZN982839:SZN982840 SPR982839:SPR982840 SFV982839:SFV982840 RVZ982839:RVZ982840 RMD982839:RMD982840 RCH982839:RCH982840 QSL982839:QSL982840 QIP982839:QIP982840 PYT982839:PYT982840 POX982839:POX982840 PFB982839:PFB982840 OVF982839:OVF982840 OLJ982839:OLJ982840 OBN982839:OBN982840 NRR982839:NRR982840 NHV982839:NHV982840 MXZ982839:MXZ982840 MOD982839:MOD982840 MEH982839:MEH982840 LUL982839:LUL982840 LKP982839:LKP982840 LAT982839:LAT982840 KQX982839:KQX982840 KHB982839:KHB982840 JXF982839:JXF982840 JNJ982839:JNJ982840 JDN982839:JDN982840 ITR982839:ITR982840 IJV982839:IJV982840 HZZ982839:HZZ982840 HQD982839:HQD982840 HGH982839:HGH982840 GWL982839:GWL982840 GMP982839:GMP982840 GCT982839:GCT982840 FSX982839:FSX982840 FJB982839:FJB982840 EZF982839:EZF982840 EPJ982839:EPJ982840 EFN982839:EFN982840 DVR982839:DVR982840 DLV982839:DLV982840 DBZ982839:DBZ982840 CSD982839:CSD982840 CIH982839:CIH982840 BYL982839:BYL982840 BOP982839:BOP982840 BET982839:BET982840 AUX982839:AUX982840 ALB982839:ALB982840 ABF982839:ABF982840 RJ982839:RJ982840 HN982839:HN982840 WTZ917303:WTZ917304 WKD917303:WKD917304 WAH917303:WAH917304 VQL917303:VQL917304 VGP917303:VGP917304 UWT917303:UWT917304 UMX917303:UMX917304 UDB917303:UDB917304 TTF917303:TTF917304 TJJ917303:TJJ917304 SZN917303:SZN917304 SPR917303:SPR917304 SFV917303:SFV917304 RVZ917303:RVZ917304 RMD917303:RMD917304 RCH917303:RCH917304 QSL917303:QSL917304 QIP917303:QIP917304 PYT917303:PYT917304 POX917303:POX917304 PFB917303:PFB917304 OVF917303:OVF917304 OLJ917303:OLJ917304 OBN917303:OBN917304 NRR917303:NRR917304 NHV917303:NHV917304 MXZ917303:MXZ917304 MOD917303:MOD917304 MEH917303:MEH917304 LUL917303:LUL917304 LKP917303:LKP917304 LAT917303:LAT917304 KQX917303:KQX917304 KHB917303:KHB917304 JXF917303:JXF917304 JNJ917303:JNJ917304 JDN917303:JDN917304 ITR917303:ITR917304 IJV917303:IJV917304 HZZ917303:HZZ917304 HQD917303:HQD917304 HGH917303:HGH917304 GWL917303:GWL917304 GMP917303:GMP917304 GCT917303:GCT917304 FSX917303:FSX917304 FJB917303:FJB917304 EZF917303:EZF917304 EPJ917303:EPJ917304 EFN917303:EFN917304 DVR917303:DVR917304 DLV917303:DLV917304 DBZ917303:DBZ917304 CSD917303:CSD917304 CIH917303:CIH917304 BYL917303:BYL917304 BOP917303:BOP917304 BET917303:BET917304 AUX917303:AUX917304 ALB917303:ALB917304 ABF917303:ABF917304 RJ917303:RJ917304 HN917303:HN917304 WTZ851767:WTZ851768 WKD851767:WKD851768 WAH851767:WAH851768 VQL851767:VQL851768 VGP851767:VGP851768 UWT851767:UWT851768 UMX851767:UMX851768 UDB851767:UDB851768 TTF851767:TTF851768 TJJ851767:TJJ851768 SZN851767:SZN851768 SPR851767:SPR851768 SFV851767:SFV851768 RVZ851767:RVZ851768 RMD851767:RMD851768 RCH851767:RCH851768 QSL851767:QSL851768 QIP851767:QIP851768 PYT851767:PYT851768 POX851767:POX851768 PFB851767:PFB851768 OVF851767:OVF851768 OLJ851767:OLJ851768 OBN851767:OBN851768 NRR851767:NRR851768 NHV851767:NHV851768 MXZ851767:MXZ851768 MOD851767:MOD851768 MEH851767:MEH851768 LUL851767:LUL851768 LKP851767:LKP851768 LAT851767:LAT851768 KQX851767:KQX851768 KHB851767:KHB851768 JXF851767:JXF851768 JNJ851767:JNJ851768 JDN851767:JDN851768 ITR851767:ITR851768 IJV851767:IJV851768 HZZ851767:HZZ851768 HQD851767:HQD851768 HGH851767:HGH851768 GWL851767:GWL851768 GMP851767:GMP851768 GCT851767:GCT851768 FSX851767:FSX851768 FJB851767:FJB851768 EZF851767:EZF851768 EPJ851767:EPJ851768 EFN851767:EFN851768 DVR851767:DVR851768 DLV851767:DLV851768 DBZ851767:DBZ851768 CSD851767:CSD851768 CIH851767:CIH851768 BYL851767:BYL851768 BOP851767:BOP851768 BET851767:BET851768 AUX851767:AUX851768 ALB851767:ALB851768 ABF851767:ABF851768 RJ851767:RJ851768 HN851767:HN851768 WTZ786231:WTZ786232 WKD786231:WKD786232 WAH786231:WAH786232 VQL786231:VQL786232 VGP786231:VGP786232 UWT786231:UWT786232 UMX786231:UMX786232 UDB786231:UDB786232 TTF786231:TTF786232 TJJ786231:TJJ786232 SZN786231:SZN786232 SPR786231:SPR786232 SFV786231:SFV786232 RVZ786231:RVZ786232 RMD786231:RMD786232 RCH786231:RCH786232 QSL786231:QSL786232 QIP786231:QIP786232 PYT786231:PYT786232 POX786231:POX786232 PFB786231:PFB786232 OVF786231:OVF786232 OLJ786231:OLJ786232 OBN786231:OBN786232 NRR786231:NRR786232 NHV786231:NHV786232 MXZ786231:MXZ786232 MOD786231:MOD786232 MEH786231:MEH786232 LUL786231:LUL786232 LKP786231:LKP786232 LAT786231:LAT786232 KQX786231:KQX786232 KHB786231:KHB786232 JXF786231:JXF786232 JNJ786231:JNJ786232 JDN786231:JDN786232 ITR786231:ITR786232 IJV786231:IJV786232 HZZ786231:HZZ786232 HQD786231:HQD786232 HGH786231:HGH786232 GWL786231:GWL786232 GMP786231:GMP786232 GCT786231:GCT786232 FSX786231:FSX786232 FJB786231:FJB786232 EZF786231:EZF786232 EPJ786231:EPJ786232 EFN786231:EFN786232 DVR786231:DVR786232 DLV786231:DLV786232 DBZ786231:DBZ786232 CSD786231:CSD786232 CIH786231:CIH786232 BYL786231:BYL786232 BOP786231:BOP786232 BET786231:BET786232 AUX786231:AUX786232 ALB786231:ALB786232 ABF786231:ABF786232 RJ786231:RJ786232 HN786231:HN786232 WTZ720695:WTZ720696 WKD720695:WKD720696 WAH720695:WAH720696 VQL720695:VQL720696 VGP720695:VGP720696 UWT720695:UWT720696 UMX720695:UMX720696 UDB720695:UDB720696 TTF720695:TTF720696 TJJ720695:TJJ720696 SZN720695:SZN720696 SPR720695:SPR720696 SFV720695:SFV720696 RVZ720695:RVZ720696 RMD720695:RMD720696 RCH720695:RCH720696 QSL720695:QSL720696 QIP720695:QIP720696 PYT720695:PYT720696 POX720695:POX720696 PFB720695:PFB720696 OVF720695:OVF720696 OLJ720695:OLJ720696 OBN720695:OBN720696 NRR720695:NRR720696 NHV720695:NHV720696 MXZ720695:MXZ720696 MOD720695:MOD720696 MEH720695:MEH720696 LUL720695:LUL720696 LKP720695:LKP720696 LAT720695:LAT720696 KQX720695:KQX720696 KHB720695:KHB720696 JXF720695:JXF720696 JNJ720695:JNJ720696 JDN720695:JDN720696 ITR720695:ITR720696 IJV720695:IJV720696 HZZ720695:HZZ720696 HQD720695:HQD720696 HGH720695:HGH720696 GWL720695:GWL720696 GMP720695:GMP720696 GCT720695:GCT720696 FSX720695:FSX720696 FJB720695:FJB720696 EZF720695:EZF720696 EPJ720695:EPJ720696 EFN720695:EFN720696 DVR720695:DVR720696 DLV720695:DLV720696 DBZ720695:DBZ720696 CSD720695:CSD720696 CIH720695:CIH720696 BYL720695:BYL720696 BOP720695:BOP720696 BET720695:BET720696 AUX720695:AUX720696 ALB720695:ALB720696 ABF720695:ABF720696 RJ720695:RJ720696 HN720695:HN720696 WTZ655159:WTZ655160 WKD655159:WKD655160 WAH655159:WAH655160 VQL655159:VQL655160 VGP655159:VGP655160 UWT655159:UWT655160 UMX655159:UMX655160 UDB655159:UDB655160 TTF655159:TTF655160 TJJ655159:TJJ655160 SZN655159:SZN655160 SPR655159:SPR655160 SFV655159:SFV655160 RVZ655159:RVZ655160 RMD655159:RMD655160 RCH655159:RCH655160 QSL655159:QSL655160 QIP655159:QIP655160 PYT655159:PYT655160 POX655159:POX655160 PFB655159:PFB655160 OVF655159:OVF655160 OLJ655159:OLJ655160 OBN655159:OBN655160 NRR655159:NRR655160 NHV655159:NHV655160 MXZ655159:MXZ655160 MOD655159:MOD655160 MEH655159:MEH655160 LUL655159:LUL655160 LKP655159:LKP655160 LAT655159:LAT655160 KQX655159:KQX655160 KHB655159:KHB655160 JXF655159:JXF655160 JNJ655159:JNJ655160 JDN655159:JDN655160 ITR655159:ITR655160 IJV655159:IJV655160 HZZ655159:HZZ655160 HQD655159:HQD655160 HGH655159:HGH655160 GWL655159:GWL655160 GMP655159:GMP655160 GCT655159:GCT655160 FSX655159:FSX655160 FJB655159:FJB655160 EZF655159:EZF655160 EPJ655159:EPJ655160 EFN655159:EFN655160 DVR655159:DVR655160 DLV655159:DLV655160 DBZ655159:DBZ655160 CSD655159:CSD655160 CIH655159:CIH655160 BYL655159:BYL655160 BOP655159:BOP655160 BET655159:BET655160 AUX655159:AUX655160 ALB655159:ALB655160 ABF655159:ABF655160 RJ655159:RJ655160 HN655159:HN655160 WTZ589623:WTZ589624 WKD589623:WKD589624 WAH589623:WAH589624 VQL589623:VQL589624 VGP589623:VGP589624 UWT589623:UWT589624 UMX589623:UMX589624 UDB589623:UDB589624 TTF589623:TTF589624 TJJ589623:TJJ589624 SZN589623:SZN589624 SPR589623:SPR589624 SFV589623:SFV589624 RVZ589623:RVZ589624 RMD589623:RMD589624 RCH589623:RCH589624 QSL589623:QSL589624 QIP589623:QIP589624 PYT589623:PYT589624 POX589623:POX589624 PFB589623:PFB589624 OVF589623:OVF589624 OLJ589623:OLJ589624 OBN589623:OBN589624 NRR589623:NRR589624 NHV589623:NHV589624 MXZ589623:MXZ589624 MOD589623:MOD589624 MEH589623:MEH589624 LUL589623:LUL589624 LKP589623:LKP589624 LAT589623:LAT589624 KQX589623:KQX589624 KHB589623:KHB589624 JXF589623:JXF589624 JNJ589623:JNJ589624 JDN589623:JDN589624 ITR589623:ITR589624 IJV589623:IJV589624 HZZ589623:HZZ589624 HQD589623:HQD589624 HGH589623:HGH589624 GWL589623:GWL589624 GMP589623:GMP589624 GCT589623:GCT589624 FSX589623:FSX589624 FJB589623:FJB589624 EZF589623:EZF589624 EPJ589623:EPJ589624 EFN589623:EFN589624 DVR589623:DVR589624 DLV589623:DLV589624 DBZ589623:DBZ589624 CSD589623:CSD589624 CIH589623:CIH589624 BYL589623:BYL589624 BOP589623:BOP589624 BET589623:BET589624 AUX589623:AUX589624 ALB589623:ALB589624 ABF589623:ABF589624 RJ589623:RJ589624 HN589623:HN589624 WTZ524087:WTZ524088 WKD524087:WKD524088 WAH524087:WAH524088 VQL524087:VQL524088 VGP524087:VGP524088 UWT524087:UWT524088 UMX524087:UMX524088 UDB524087:UDB524088 TTF524087:TTF524088 TJJ524087:TJJ524088 SZN524087:SZN524088 SPR524087:SPR524088 SFV524087:SFV524088 RVZ524087:RVZ524088 RMD524087:RMD524088 RCH524087:RCH524088 QSL524087:QSL524088 QIP524087:QIP524088 PYT524087:PYT524088 POX524087:POX524088 PFB524087:PFB524088 OVF524087:OVF524088 OLJ524087:OLJ524088 OBN524087:OBN524088 NRR524087:NRR524088 NHV524087:NHV524088 MXZ524087:MXZ524088 MOD524087:MOD524088 MEH524087:MEH524088 LUL524087:LUL524088 LKP524087:LKP524088 LAT524087:LAT524088 KQX524087:KQX524088 KHB524087:KHB524088 JXF524087:JXF524088 JNJ524087:JNJ524088 JDN524087:JDN524088 ITR524087:ITR524088 IJV524087:IJV524088 HZZ524087:HZZ524088 HQD524087:HQD524088 HGH524087:HGH524088 GWL524087:GWL524088 GMP524087:GMP524088 GCT524087:GCT524088 FSX524087:FSX524088 FJB524087:FJB524088 EZF524087:EZF524088 EPJ524087:EPJ524088 EFN524087:EFN524088 DVR524087:DVR524088 DLV524087:DLV524088 DBZ524087:DBZ524088 CSD524087:CSD524088 CIH524087:CIH524088 BYL524087:BYL524088 BOP524087:BOP524088 BET524087:BET524088 AUX524087:AUX524088 ALB524087:ALB524088 ABF524087:ABF524088 RJ524087:RJ524088 HN524087:HN524088 WTZ458551:WTZ458552 WKD458551:WKD458552 WAH458551:WAH458552 VQL458551:VQL458552 VGP458551:VGP458552 UWT458551:UWT458552 UMX458551:UMX458552 UDB458551:UDB458552 TTF458551:TTF458552 TJJ458551:TJJ458552 SZN458551:SZN458552 SPR458551:SPR458552 SFV458551:SFV458552 RVZ458551:RVZ458552 RMD458551:RMD458552 RCH458551:RCH458552 QSL458551:QSL458552 QIP458551:QIP458552 PYT458551:PYT458552 POX458551:POX458552 PFB458551:PFB458552 OVF458551:OVF458552 OLJ458551:OLJ458552 OBN458551:OBN458552 NRR458551:NRR458552 NHV458551:NHV458552 MXZ458551:MXZ458552 MOD458551:MOD458552 MEH458551:MEH458552 LUL458551:LUL458552 LKP458551:LKP458552 LAT458551:LAT458552 KQX458551:KQX458552 KHB458551:KHB458552 JXF458551:JXF458552 JNJ458551:JNJ458552 JDN458551:JDN458552 ITR458551:ITR458552 IJV458551:IJV458552 HZZ458551:HZZ458552 HQD458551:HQD458552 HGH458551:HGH458552 GWL458551:GWL458552 GMP458551:GMP458552 GCT458551:GCT458552 FSX458551:FSX458552 FJB458551:FJB458552 EZF458551:EZF458552 EPJ458551:EPJ458552 EFN458551:EFN458552 DVR458551:DVR458552 DLV458551:DLV458552 DBZ458551:DBZ458552 CSD458551:CSD458552 CIH458551:CIH458552 BYL458551:BYL458552 BOP458551:BOP458552 BET458551:BET458552 AUX458551:AUX458552 ALB458551:ALB458552 ABF458551:ABF458552 RJ458551:RJ458552 HN458551:HN458552 WTZ393015:WTZ393016 WKD393015:WKD393016 WAH393015:WAH393016 VQL393015:VQL393016 VGP393015:VGP393016 UWT393015:UWT393016 UMX393015:UMX393016 UDB393015:UDB393016 TTF393015:TTF393016 TJJ393015:TJJ393016 SZN393015:SZN393016 SPR393015:SPR393016 SFV393015:SFV393016 RVZ393015:RVZ393016 RMD393015:RMD393016 RCH393015:RCH393016 QSL393015:QSL393016 QIP393015:QIP393016 PYT393015:PYT393016 POX393015:POX393016 PFB393015:PFB393016 OVF393015:OVF393016 OLJ393015:OLJ393016 OBN393015:OBN393016 NRR393015:NRR393016 NHV393015:NHV393016 MXZ393015:MXZ393016 MOD393015:MOD393016 MEH393015:MEH393016 LUL393015:LUL393016 LKP393015:LKP393016 LAT393015:LAT393016 KQX393015:KQX393016 KHB393015:KHB393016 JXF393015:JXF393016 JNJ393015:JNJ393016 JDN393015:JDN393016 ITR393015:ITR393016 IJV393015:IJV393016 HZZ393015:HZZ393016 HQD393015:HQD393016 HGH393015:HGH393016 GWL393015:GWL393016 GMP393015:GMP393016 GCT393015:GCT393016 FSX393015:FSX393016 FJB393015:FJB393016 EZF393015:EZF393016 EPJ393015:EPJ393016 EFN393015:EFN393016 DVR393015:DVR393016 DLV393015:DLV393016 DBZ393015:DBZ393016 CSD393015:CSD393016 CIH393015:CIH393016 BYL393015:BYL393016 BOP393015:BOP393016 BET393015:BET393016 AUX393015:AUX393016 ALB393015:ALB393016 ABF393015:ABF393016 RJ393015:RJ393016 HN393015:HN393016 WTZ327479:WTZ327480 WKD327479:WKD327480 WAH327479:WAH327480 VQL327479:VQL327480 VGP327479:VGP327480 UWT327479:UWT327480 UMX327479:UMX327480 UDB327479:UDB327480 TTF327479:TTF327480 TJJ327479:TJJ327480 SZN327479:SZN327480 SPR327479:SPR327480 SFV327479:SFV327480 RVZ327479:RVZ327480 RMD327479:RMD327480 RCH327479:RCH327480 QSL327479:QSL327480 QIP327479:QIP327480 PYT327479:PYT327480 POX327479:POX327480 PFB327479:PFB327480 OVF327479:OVF327480 OLJ327479:OLJ327480 OBN327479:OBN327480 NRR327479:NRR327480 NHV327479:NHV327480 MXZ327479:MXZ327480 MOD327479:MOD327480 MEH327479:MEH327480 LUL327479:LUL327480 LKP327479:LKP327480 LAT327479:LAT327480 KQX327479:KQX327480 KHB327479:KHB327480 JXF327479:JXF327480 JNJ327479:JNJ327480 JDN327479:JDN327480 ITR327479:ITR327480 IJV327479:IJV327480 HZZ327479:HZZ327480 HQD327479:HQD327480 HGH327479:HGH327480 GWL327479:GWL327480 GMP327479:GMP327480 GCT327479:GCT327480 FSX327479:FSX327480 FJB327479:FJB327480 EZF327479:EZF327480 EPJ327479:EPJ327480 EFN327479:EFN327480 DVR327479:DVR327480 DLV327479:DLV327480 DBZ327479:DBZ327480 CSD327479:CSD327480 CIH327479:CIH327480 BYL327479:BYL327480 BOP327479:BOP327480 BET327479:BET327480 AUX327479:AUX327480 ALB327479:ALB327480 ABF327479:ABF327480 RJ327479:RJ327480 HN327479:HN327480 WTZ261943:WTZ261944 WKD261943:WKD261944 WAH261943:WAH261944 VQL261943:VQL261944 VGP261943:VGP261944 UWT261943:UWT261944 UMX261943:UMX261944 UDB261943:UDB261944 TTF261943:TTF261944 TJJ261943:TJJ261944 SZN261943:SZN261944 SPR261943:SPR261944 SFV261943:SFV261944 RVZ261943:RVZ261944 RMD261943:RMD261944 RCH261943:RCH261944 QSL261943:QSL261944 QIP261943:QIP261944 PYT261943:PYT261944 POX261943:POX261944 PFB261943:PFB261944 OVF261943:OVF261944 OLJ261943:OLJ261944 OBN261943:OBN261944 NRR261943:NRR261944 NHV261943:NHV261944 MXZ261943:MXZ261944 MOD261943:MOD261944 MEH261943:MEH261944 LUL261943:LUL261944 LKP261943:LKP261944 LAT261943:LAT261944 KQX261943:KQX261944 KHB261943:KHB261944 JXF261943:JXF261944 JNJ261943:JNJ261944 JDN261943:JDN261944 ITR261943:ITR261944 IJV261943:IJV261944 HZZ261943:HZZ261944 HQD261943:HQD261944 HGH261943:HGH261944 GWL261943:GWL261944 GMP261943:GMP261944 GCT261943:GCT261944 FSX261943:FSX261944 FJB261943:FJB261944 EZF261943:EZF261944 EPJ261943:EPJ261944 EFN261943:EFN261944 DVR261943:DVR261944 DLV261943:DLV261944 DBZ261943:DBZ261944 CSD261943:CSD261944 CIH261943:CIH261944 BYL261943:BYL261944 BOP261943:BOP261944 BET261943:BET261944 AUX261943:AUX261944 ALB261943:ALB261944 ABF261943:ABF261944 RJ261943:RJ261944 HN261943:HN261944 WTZ196407:WTZ196408 WKD196407:WKD196408 WAH196407:WAH196408 VQL196407:VQL196408 VGP196407:VGP196408 UWT196407:UWT196408 UMX196407:UMX196408 UDB196407:UDB196408 TTF196407:TTF196408 TJJ196407:TJJ196408 SZN196407:SZN196408 SPR196407:SPR196408 SFV196407:SFV196408 RVZ196407:RVZ196408 RMD196407:RMD196408 RCH196407:RCH196408 QSL196407:QSL196408 QIP196407:QIP196408 PYT196407:PYT196408 POX196407:POX196408 PFB196407:PFB196408 OVF196407:OVF196408 OLJ196407:OLJ196408 OBN196407:OBN196408 NRR196407:NRR196408 NHV196407:NHV196408 MXZ196407:MXZ196408 MOD196407:MOD196408 MEH196407:MEH196408 LUL196407:LUL196408 LKP196407:LKP196408 LAT196407:LAT196408 KQX196407:KQX196408 KHB196407:KHB196408 JXF196407:JXF196408 JNJ196407:JNJ196408 JDN196407:JDN196408 ITR196407:ITR196408 IJV196407:IJV196408 HZZ196407:HZZ196408 HQD196407:HQD196408 HGH196407:HGH196408 GWL196407:GWL196408 GMP196407:GMP196408 GCT196407:GCT196408 FSX196407:FSX196408 FJB196407:FJB196408 EZF196407:EZF196408 EPJ196407:EPJ196408 EFN196407:EFN196408 DVR196407:DVR196408 DLV196407:DLV196408 DBZ196407:DBZ196408 CSD196407:CSD196408 CIH196407:CIH196408 BYL196407:BYL196408 BOP196407:BOP196408 BET196407:BET196408 AUX196407:AUX196408 ALB196407:ALB196408 ABF196407:ABF196408 RJ196407:RJ196408 HN196407:HN196408 WTZ130871:WTZ130872 WKD130871:WKD130872 WAH130871:WAH130872 VQL130871:VQL130872 VGP130871:VGP130872 UWT130871:UWT130872 UMX130871:UMX130872 UDB130871:UDB130872 TTF130871:TTF130872 TJJ130871:TJJ130872 SZN130871:SZN130872 SPR130871:SPR130872 SFV130871:SFV130872 RVZ130871:RVZ130872 RMD130871:RMD130872 RCH130871:RCH130872 QSL130871:QSL130872 QIP130871:QIP130872 PYT130871:PYT130872 POX130871:POX130872 PFB130871:PFB130872 OVF130871:OVF130872 OLJ130871:OLJ130872 OBN130871:OBN130872 NRR130871:NRR130872 NHV130871:NHV130872 MXZ130871:MXZ130872 MOD130871:MOD130872 MEH130871:MEH130872 LUL130871:LUL130872 LKP130871:LKP130872 LAT130871:LAT130872 KQX130871:KQX130872 KHB130871:KHB130872 JXF130871:JXF130872 JNJ130871:JNJ130872 JDN130871:JDN130872 ITR130871:ITR130872 IJV130871:IJV130872 HZZ130871:HZZ130872 HQD130871:HQD130872 HGH130871:HGH130872 GWL130871:GWL130872 GMP130871:GMP130872 GCT130871:GCT130872 FSX130871:FSX130872 FJB130871:FJB130872 EZF130871:EZF130872 EPJ130871:EPJ130872 EFN130871:EFN130872 DVR130871:DVR130872 DLV130871:DLV130872 DBZ130871:DBZ130872 CSD130871:CSD130872 CIH130871:CIH130872 BYL130871:BYL130872 BOP130871:BOP130872 BET130871:BET130872 AUX130871:AUX130872 ALB130871:ALB130872 ABF130871:ABF130872 RJ130871:RJ130872 HN130871:HN130872 WTZ65335:WTZ65336 WKD65335:WKD65336 WAH65335:WAH65336 VQL65335:VQL65336 VGP65335:VGP65336 UWT65335:UWT65336 UMX65335:UMX65336 UDB65335:UDB65336 TTF65335:TTF65336 TJJ65335:TJJ65336 SZN65335:SZN65336 SPR65335:SPR65336 SFV65335:SFV65336 RVZ65335:RVZ65336 RMD65335:RMD65336 RCH65335:RCH65336 QSL65335:QSL65336 QIP65335:QIP65336 PYT65335:PYT65336 POX65335:POX65336 PFB65335:PFB65336 OVF65335:OVF65336 OLJ65335:OLJ65336 OBN65335:OBN65336 NRR65335:NRR65336 NHV65335:NHV65336 MXZ65335:MXZ65336 MOD65335:MOD65336 MEH65335:MEH65336 LUL65335:LUL65336 LKP65335:LKP65336 LAT65335:LAT65336 KQX65335:KQX65336 KHB65335:KHB65336 JXF65335:JXF65336 JNJ65335:JNJ65336 JDN65335:JDN65336 ITR65335:ITR65336 IJV65335:IJV65336 HZZ65335:HZZ65336 HQD65335:HQD65336 HGH65335:HGH65336 GWL65335:GWL65336 GMP65335:GMP65336 GCT65335:GCT65336 FSX65335:FSX65336 FJB65335:FJB65336 EZF65335:EZF65336 EPJ65335:EPJ65336 EFN65335:EFN65336 DVR65335:DVR65336 DLV65335:DLV65336 DBZ65335:DBZ65336 CSD65335:CSD65336 CIH65335:CIH65336 BYL65335:BYL65336 BOP65335:BOP65336 BET65335:BET65336 AUX65335:AUX65336 ALB65335:ALB65336 ABF65335:ABF65336 RJ65335:RJ65336 HN65335:HN65336 WTZ983397 WKD983397 WAH983397 VQL983397 VGP983397 UWT983397 UMX983397 UDB983397 TTF983397 TJJ983397 SZN983397 SPR983397 SFV983397 RVZ983397 RMD983397 RCH983397 QSL983397 QIP983397 PYT983397 POX983397 PFB983397 OVF983397 OLJ983397 OBN983397 NRR983397 NHV983397 MXZ983397 MOD983397 MEH983397 LUL983397 LKP983397 LAT983397 KQX983397 KHB983397 JXF983397 JNJ983397 JDN983397 ITR983397 IJV983397 HZZ983397 HQD983397 HGH983397 GWL983397 GMP983397 GCT983397 FSX983397 FJB983397 EZF983397 EPJ983397 EFN983397 DVR983397 DLV983397 DBZ983397 CSD983397 CIH983397 BYL983397 BOP983397 BET983397 AUX983397 ALB983397 ABF983397 RJ983397 HN983397 WTZ917861 WKD917861 WAH917861 VQL917861 VGP917861 UWT917861 UMX917861 UDB917861 TTF917861 TJJ917861 SZN917861 SPR917861 SFV917861 RVZ917861 RMD917861 RCH917861 QSL917861 QIP917861 PYT917861 POX917861 PFB917861 OVF917861 OLJ917861 OBN917861 NRR917861 NHV917861 MXZ917861 MOD917861 MEH917861 LUL917861 LKP917861 LAT917861 KQX917861 KHB917861 JXF917861 JNJ917861 JDN917861 ITR917861 IJV917861 HZZ917861 HQD917861 HGH917861 GWL917861 GMP917861 GCT917861 FSX917861 FJB917861 EZF917861 EPJ917861 EFN917861 DVR917861 DLV917861 DBZ917861 CSD917861 CIH917861 BYL917861 BOP917861 BET917861 AUX917861 ALB917861 ABF917861 RJ917861 HN917861 WTZ852325 WKD852325 WAH852325 VQL852325 VGP852325 UWT852325 UMX852325 UDB852325 TTF852325 TJJ852325 SZN852325 SPR852325 SFV852325 RVZ852325 RMD852325 RCH852325 QSL852325 QIP852325 PYT852325 POX852325 PFB852325 OVF852325 OLJ852325 OBN852325 NRR852325 NHV852325 MXZ852325 MOD852325 MEH852325 LUL852325 LKP852325 LAT852325 KQX852325 KHB852325 JXF852325 JNJ852325 JDN852325 ITR852325 IJV852325 HZZ852325 HQD852325 HGH852325 GWL852325 GMP852325 GCT852325 FSX852325 FJB852325 EZF852325 EPJ852325 EFN852325 DVR852325 DLV852325 DBZ852325 CSD852325 CIH852325 BYL852325 BOP852325 BET852325 AUX852325 ALB852325 ABF852325 RJ852325 HN852325 WTZ786789 WKD786789 WAH786789 VQL786789 VGP786789 UWT786789 UMX786789 UDB786789 TTF786789 TJJ786789 SZN786789 SPR786789 SFV786789 RVZ786789 RMD786789 RCH786789 QSL786789 QIP786789 PYT786789 POX786789 PFB786789 OVF786789 OLJ786789 OBN786789 NRR786789 NHV786789 MXZ786789 MOD786789 MEH786789 LUL786789 LKP786789 LAT786789 KQX786789 KHB786789 JXF786789 JNJ786789 JDN786789 ITR786789 IJV786789 HZZ786789 HQD786789 HGH786789 GWL786789 GMP786789 GCT786789 FSX786789 FJB786789 EZF786789 EPJ786789 EFN786789 DVR786789 DLV786789 DBZ786789 CSD786789 CIH786789 BYL786789 BOP786789 BET786789 AUX786789 ALB786789 ABF786789 RJ786789 HN786789 WTZ721253 WKD721253 WAH721253 VQL721253 VGP721253 UWT721253 UMX721253 UDB721253 TTF721253 TJJ721253 SZN721253 SPR721253 SFV721253 RVZ721253 RMD721253 RCH721253 QSL721253 QIP721253 PYT721253 POX721253 PFB721253 OVF721253 OLJ721253 OBN721253 NRR721253 NHV721253 MXZ721253 MOD721253 MEH721253 LUL721253 LKP721253 LAT721253 KQX721253 KHB721253 JXF721253 JNJ721253 JDN721253 ITR721253 IJV721253 HZZ721253 HQD721253 HGH721253 GWL721253 GMP721253 GCT721253 FSX721253 FJB721253 EZF721253 EPJ721253 EFN721253 DVR721253 DLV721253 DBZ721253 CSD721253 CIH721253 BYL721253 BOP721253 BET721253 AUX721253 ALB721253 ABF721253 RJ721253 HN721253 WTZ655717 WKD655717 WAH655717 VQL655717 VGP655717 UWT655717 UMX655717 UDB655717 TTF655717 TJJ655717 SZN655717 SPR655717 SFV655717 RVZ655717 RMD655717 RCH655717 QSL655717 QIP655717 PYT655717 POX655717 PFB655717 OVF655717 OLJ655717 OBN655717 NRR655717 NHV655717 MXZ655717 MOD655717 MEH655717 LUL655717 LKP655717 LAT655717 KQX655717 KHB655717 JXF655717 JNJ655717 JDN655717 ITR655717 IJV655717 HZZ655717 HQD655717 HGH655717 GWL655717 GMP655717 GCT655717 FSX655717 FJB655717 EZF655717 EPJ655717 EFN655717 DVR655717 DLV655717 DBZ655717 CSD655717 CIH655717 BYL655717 BOP655717 BET655717 AUX655717 ALB655717 ABF655717 RJ655717 HN655717 WTZ590181 WKD590181 WAH590181 VQL590181 VGP590181 UWT590181 UMX590181 UDB590181 TTF590181 TJJ590181 SZN590181 SPR590181 SFV590181 RVZ590181 RMD590181 RCH590181 QSL590181 QIP590181 PYT590181 POX590181 PFB590181 OVF590181 OLJ590181 OBN590181 NRR590181 NHV590181 MXZ590181 MOD590181 MEH590181 LUL590181 LKP590181 LAT590181 KQX590181 KHB590181 JXF590181 JNJ590181 JDN590181 ITR590181 IJV590181 HZZ590181 HQD590181 HGH590181 GWL590181 GMP590181 GCT590181 FSX590181 FJB590181 EZF590181 EPJ590181 EFN590181 DVR590181 DLV590181 DBZ590181 CSD590181 CIH590181 BYL590181 BOP590181 BET590181 AUX590181 ALB590181 ABF590181 RJ590181 HN590181 WTZ524645 WKD524645 WAH524645 VQL524645 VGP524645 UWT524645 UMX524645 UDB524645 TTF524645 TJJ524645 SZN524645 SPR524645 SFV524645 RVZ524645 RMD524645 RCH524645 QSL524645 QIP524645 PYT524645 POX524645 PFB524645 OVF524645 OLJ524645 OBN524645 NRR524645 NHV524645 MXZ524645 MOD524645 MEH524645 LUL524645 LKP524645 LAT524645 KQX524645 KHB524645 JXF524645 JNJ524645 JDN524645 ITR524645 IJV524645 HZZ524645 HQD524645 HGH524645 GWL524645 GMP524645 GCT524645 FSX524645 FJB524645 EZF524645 EPJ524645 EFN524645 DVR524645 DLV524645 DBZ524645 CSD524645 CIH524645 BYL524645 BOP524645 BET524645 AUX524645 ALB524645 ABF524645 RJ524645 HN524645 WTZ459109 WKD459109 WAH459109 VQL459109 VGP459109 UWT459109 UMX459109 UDB459109 TTF459109 TJJ459109 SZN459109 SPR459109 SFV459109 RVZ459109 RMD459109 RCH459109 QSL459109 QIP459109 PYT459109 POX459109 PFB459109 OVF459109 OLJ459109 OBN459109 NRR459109 NHV459109 MXZ459109 MOD459109 MEH459109 LUL459109 LKP459109 LAT459109 KQX459109 KHB459109 JXF459109 JNJ459109 JDN459109 ITR459109 IJV459109 HZZ459109 HQD459109 HGH459109 GWL459109 GMP459109 GCT459109 FSX459109 FJB459109 EZF459109 EPJ459109 EFN459109 DVR459109 DLV459109 DBZ459109 CSD459109 CIH459109 BYL459109 BOP459109 BET459109 AUX459109 ALB459109 ABF459109 RJ459109 HN459109 WTZ393573 WKD393573 WAH393573 VQL393573 VGP393573 UWT393573 UMX393573 UDB393573 TTF393573 TJJ393573 SZN393573 SPR393573 SFV393573 RVZ393573 RMD393573 RCH393573 QSL393573 QIP393573 PYT393573 POX393573 PFB393573 OVF393573 OLJ393573 OBN393573 NRR393573 NHV393573 MXZ393573 MOD393573 MEH393573 LUL393573 LKP393573 LAT393573 KQX393573 KHB393573 JXF393573 JNJ393573 JDN393573 ITR393573 IJV393573 HZZ393573 HQD393573 HGH393573 GWL393573 GMP393573 GCT393573 FSX393573 FJB393573 EZF393573 EPJ393573 EFN393573 DVR393573 DLV393573 DBZ393573 CSD393573 CIH393573 BYL393573 BOP393573 BET393573 AUX393573 ALB393573 ABF393573 RJ393573 HN393573 WTZ328037 WKD328037 WAH328037 VQL328037 VGP328037 UWT328037 UMX328037 UDB328037 TTF328037 TJJ328037 SZN328037 SPR328037 SFV328037 RVZ328037 RMD328037 RCH328037 QSL328037 QIP328037 PYT328037 POX328037 PFB328037 OVF328037 OLJ328037 OBN328037 NRR328037 NHV328037 MXZ328037 MOD328037 MEH328037 LUL328037 LKP328037 LAT328037 KQX328037 KHB328037 JXF328037 JNJ328037 JDN328037 ITR328037 IJV328037 HZZ328037 HQD328037 HGH328037 GWL328037 GMP328037 GCT328037 FSX328037 FJB328037 EZF328037 EPJ328037 EFN328037 DVR328037 DLV328037 DBZ328037 CSD328037 CIH328037 BYL328037 BOP328037 BET328037 AUX328037 ALB328037 ABF328037 RJ328037 HN328037 WTZ262501 WKD262501 WAH262501 VQL262501 VGP262501 UWT262501 UMX262501 UDB262501 TTF262501 TJJ262501 SZN262501 SPR262501 SFV262501 RVZ262501 RMD262501 RCH262501 QSL262501 QIP262501 PYT262501 POX262501 PFB262501 OVF262501 OLJ262501 OBN262501 NRR262501 NHV262501 MXZ262501 MOD262501 MEH262501 LUL262501 LKP262501 LAT262501 KQX262501 KHB262501 JXF262501 JNJ262501 JDN262501 ITR262501 IJV262501 HZZ262501 HQD262501 HGH262501 GWL262501 GMP262501 GCT262501 FSX262501 FJB262501 EZF262501 EPJ262501 EFN262501 DVR262501 DLV262501 DBZ262501 CSD262501 CIH262501 BYL262501 BOP262501 BET262501 AUX262501 ALB262501 ABF262501 RJ262501 HN262501 WTZ196965 WKD196965 WAH196965 VQL196965 VGP196965 UWT196965 UMX196965 UDB196965 TTF196965 TJJ196965 SZN196965 SPR196965 SFV196965 RVZ196965 RMD196965 RCH196965 QSL196965 QIP196965 PYT196965 POX196965 PFB196965 OVF196965 OLJ196965 OBN196965 NRR196965 NHV196965 MXZ196965 MOD196965 MEH196965 LUL196965 LKP196965 LAT196965 KQX196965 KHB196965 JXF196965 JNJ196965 JDN196965 ITR196965 IJV196965 HZZ196965 HQD196965 HGH196965 GWL196965 GMP196965 GCT196965 FSX196965 FJB196965 EZF196965 EPJ196965 EFN196965 DVR196965 DLV196965 DBZ196965 CSD196965 CIH196965 BYL196965 BOP196965 BET196965 AUX196965 ALB196965 ABF196965 RJ196965 HN196965 WTZ131429 WKD131429 WAH131429 VQL131429 VGP131429 UWT131429 UMX131429 UDB131429 TTF131429 TJJ131429 SZN131429 SPR131429 SFV131429 RVZ131429 RMD131429 RCH131429 QSL131429 QIP131429 PYT131429 POX131429 PFB131429 OVF131429 OLJ131429 OBN131429 NRR131429 NHV131429 MXZ131429 MOD131429 MEH131429 LUL131429 LKP131429 LAT131429 KQX131429 KHB131429 JXF131429 JNJ131429 JDN131429 ITR131429 IJV131429 HZZ131429 HQD131429 HGH131429 GWL131429 GMP131429 GCT131429 FSX131429 FJB131429 EZF131429 EPJ131429 EFN131429 DVR131429 DLV131429 DBZ131429 CSD131429 CIH131429 BYL131429 BOP131429 BET131429 AUX131429 ALB131429 ABF131429 RJ131429 HN131429 WTZ65893 WKD65893 WAH65893 VQL65893 VGP65893 UWT65893 UMX65893 UDB65893 TTF65893 TJJ65893 SZN65893 SPR65893 SFV65893 RVZ65893 RMD65893 RCH65893 QSL65893 QIP65893 PYT65893 POX65893 PFB65893 OVF65893 OLJ65893 OBN65893 NRR65893 NHV65893 MXZ65893 MOD65893 MEH65893 LUL65893 LKP65893 LAT65893 KQX65893 KHB65893 JXF65893 JNJ65893 JDN65893 ITR65893 IJV65893 HZZ65893 HQD65893 HGH65893 GWL65893 GMP65893 GCT65893 FSX65893 FJB65893 EZF65893 EPJ65893 EFN65893 DVR65893 DLV65893 DBZ65893 CSD65893 CIH65893 BYL65893 BOP65893 BET65893 AUX65893 ALB65893 ABF65893 RJ65893 HN22 RJ22 ABF22 ALB22 AUX22 BET22 BOP22 BYL22 CIH22 CSD22 DBZ22 DLV22 DVR22 EFN22 EPJ22 EZF22 FJB22 FSX22 GCT22 GMP22 GWL22 HGH22 HQD22 HZZ22 IJV22 ITR22 JDN22 JNJ22 JXF22 KHB22 KQX22 LAT22 LKP22 LUL22 MEH22 MOD22 MXZ22 NHV22 NRR22 OBN22 OLJ22 OVF22 PFB22 POX22 PYT22 QIP22 QSL22 RCH22 RMD22 RVZ22 SFV22 SPR22 SZN22 TJJ22 TTF22 UDB22 UMX22 UWT22 VGP22 VQL22 WAH22 WKD22 WTZ22 WTZ220 WKD220 WAH220 VQL220 VGP220 UWT220 UMX220 UDB220 TTF220 TJJ220 SZN220 SPR220 SFV220 RVZ220 RMD220 RCH220 QSL220 QIP220 PYT220 POX220 PFB220 OVF220 OLJ220 OBN220 NRR220 NHV220 MXZ220 MOD220 MEH220 LUL220 LKP220 LAT220 KQX220 KHB220 JXF220 JNJ220 JDN220 ITR220 IJV220 HZZ220 HQD220 HGH220 GWL220 GMP220 GCT220 FSX220 FJB220 EZF220 EPJ220 EFN220 DVR220 DLV220 DBZ220 CSD220 CIH220 BYL220 BOP220 BET220 AUX220 ALB220 ABF220 RJ220 HN220 RJ407:RJ413 ABF407:ABF413 ALB407:ALB413 AUX407:AUX413 BET407:BET413 BOP407:BOP413 BYL407:BYL413 CIH407:CIH413 CSD407:CSD413 DBZ407:DBZ413 DLV407:DLV413 DVR407:DVR413 EFN407:EFN413 EPJ407:EPJ413 EZF407:EZF413 FJB407:FJB413 FSX407:FSX413 GCT407:GCT413 GMP407:GMP413 GWL407:GWL413 HGH407:HGH413 HQD407:HQD413 HZZ407:HZZ413 IJV407:IJV413 ITR407:ITR413 JDN407:JDN413 JNJ407:JNJ413 JXF407:JXF413 KHB407:KHB413 KQX407:KQX413 LAT407:LAT413 LKP407:LKP413 LUL407:LUL413 MEH407:MEH413 MOD407:MOD413 MXZ407:MXZ413 NHV407:NHV413 NRR407:NRR413 OBN407:OBN413 OLJ407:OLJ413 OVF407:OVF413 PFB407:PFB413 POX407:POX413 PYT407:PYT413 QIP407:QIP413 QSL407:QSL413 RCH407:RCH413 RMD407:RMD413 RVZ407:RVZ413 SFV407:SFV413 SPR407:SPR413 SZN407:SZN413 TJJ407:TJJ413 TTF407:TTF413 UDB407:UDB413 UMX407:UMX413 UWT407:UWT413 VGP407:VGP413 VQL407:VQL413 WAH407:WAH413 WKD407:WKD413 WTZ407:WTZ413 HN407:HN413">
      <formula1>11</formula1>
    </dataValidation>
    <dataValidation type="textLength" allowBlank="1" showInputMessage="1" showErrorMessage="1" error="Количество символов ИНН может быть 10 или 12 символов" sqref="WTV982765 WJZ982765 WAD982765 VQH982765 VGL982765 UWP982765 UMT982765 UCX982765 TTB982765 TJF982765 SZJ982765 SPN982765 SFR982765 RVV982765 RLZ982765 RCD982765 QSH982765 QIL982765 PYP982765 POT982765 PEX982765 OVB982765 OLF982765 OBJ982765 NRN982765 NHR982765 MXV982765 MNZ982765 MED982765 LUH982765 LKL982765 LAP982765 KQT982765 KGX982765 JXB982765 JNF982765 JDJ982765 ITN982765 IJR982765 HZV982765 HPZ982765 HGD982765 GWH982765 GML982765 GCP982765 FST982765 FIX982765 EZB982765 EPF982765 EFJ982765 DVN982765 DLR982765 DBV982765 CRZ982765 CID982765 BYH982765 BOL982765 BEP982765 AUT982765 AKX982765 ABB982765 RF982765 HJ982765 WTV917229 WJZ917229 WAD917229 VQH917229 VGL917229 UWP917229 UMT917229 UCX917229 TTB917229 TJF917229 SZJ917229 SPN917229 SFR917229 RVV917229 RLZ917229 RCD917229 QSH917229 QIL917229 PYP917229 POT917229 PEX917229 OVB917229 OLF917229 OBJ917229 NRN917229 NHR917229 MXV917229 MNZ917229 MED917229 LUH917229 LKL917229 LAP917229 KQT917229 KGX917229 JXB917229 JNF917229 JDJ917229 ITN917229 IJR917229 HZV917229 HPZ917229 HGD917229 GWH917229 GML917229 GCP917229 FST917229 FIX917229 EZB917229 EPF917229 EFJ917229 DVN917229 DLR917229 DBV917229 CRZ917229 CID917229 BYH917229 BOL917229 BEP917229 AUT917229 AKX917229 ABB917229 RF917229 HJ917229 WTV851693 WJZ851693 WAD851693 VQH851693 VGL851693 UWP851693 UMT851693 UCX851693 TTB851693 TJF851693 SZJ851693 SPN851693 SFR851693 RVV851693 RLZ851693 RCD851693 QSH851693 QIL851693 PYP851693 POT851693 PEX851693 OVB851693 OLF851693 OBJ851693 NRN851693 NHR851693 MXV851693 MNZ851693 MED851693 LUH851693 LKL851693 LAP851693 KQT851693 KGX851693 JXB851693 JNF851693 JDJ851693 ITN851693 IJR851693 HZV851693 HPZ851693 HGD851693 GWH851693 GML851693 GCP851693 FST851693 FIX851693 EZB851693 EPF851693 EFJ851693 DVN851693 DLR851693 DBV851693 CRZ851693 CID851693 BYH851693 BOL851693 BEP851693 AUT851693 AKX851693 ABB851693 RF851693 HJ851693 WTV786157 WJZ786157 WAD786157 VQH786157 VGL786157 UWP786157 UMT786157 UCX786157 TTB786157 TJF786157 SZJ786157 SPN786157 SFR786157 RVV786157 RLZ786157 RCD786157 QSH786157 QIL786157 PYP786157 POT786157 PEX786157 OVB786157 OLF786157 OBJ786157 NRN786157 NHR786157 MXV786157 MNZ786157 MED786157 LUH786157 LKL786157 LAP786157 KQT786157 KGX786157 JXB786157 JNF786157 JDJ786157 ITN786157 IJR786157 HZV786157 HPZ786157 HGD786157 GWH786157 GML786157 GCP786157 FST786157 FIX786157 EZB786157 EPF786157 EFJ786157 DVN786157 DLR786157 DBV786157 CRZ786157 CID786157 BYH786157 BOL786157 BEP786157 AUT786157 AKX786157 ABB786157 RF786157 HJ786157 WTV720621 WJZ720621 WAD720621 VQH720621 VGL720621 UWP720621 UMT720621 UCX720621 TTB720621 TJF720621 SZJ720621 SPN720621 SFR720621 RVV720621 RLZ720621 RCD720621 QSH720621 QIL720621 PYP720621 POT720621 PEX720621 OVB720621 OLF720621 OBJ720621 NRN720621 NHR720621 MXV720621 MNZ720621 MED720621 LUH720621 LKL720621 LAP720621 KQT720621 KGX720621 JXB720621 JNF720621 JDJ720621 ITN720621 IJR720621 HZV720621 HPZ720621 HGD720621 GWH720621 GML720621 GCP720621 FST720621 FIX720621 EZB720621 EPF720621 EFJ720621 DVN720621 DLR720621 DBV720621 CRZ720621 CID720621 BYH720621 BOL720621 BEP720621 AUT720621 AKX720621 ABB720621 RF720621 HJ720621 WTV655085 WJZ655085 WAD655085 VQH655085 VGL655085 UWP655085 UMT655085 UCX655085 TTB655085 TJF655085 SZJ655085 SPN655085 SFR655085 RVV655085 RLZ655085 RCD655085 QSH655085 QIL655085 PYP655085 POT655085 PEX655085 OVB655085 OLF655085 OBJ655085 NRN655085 NHR655085 MXV655085 MNZ655085 MED655085 LUH655085 LKL655085 LAP655085 KQT655085 KGX655085 JXB655085 JNF655085 JDJ655085 ITN655085 IJR655085 HZV655085 HPZ655085 HGD655085 GWH655085 GML655085 GCP655085 FST655085 FIX655085 EZB655085 EPF655085 EFJ655085 DVN655085 DLR655085 DBV655085 CRZ655085 CID655085 BYH655085 BOL655085 BEP655085 AUT655085 AKX655085 ABB655085 RF655085 HJ655085 WTV589549 WJZ589549 WAD589549 VQH589549 VGL589549 UWP589549 UMT589549 UCX589549 TTB589549 TJF589549 SZJ589549 SPN589549 SFR589549 RVV589549 RLZ589549 RCD589549 QSH589549 QIL589549 PYP589549 POT589549 PEX589549 OVB589549 OLF589549 OBJ589549 NRN589549 NHR589549 MXV589549 MNZ589549 MED589549 LUH589549 LKL589549 LAP589549 KQT589549 KGX589549 JXB589549 JNF589549 JDJ589549 ITN589549 IJR589549 HZV589549 HPZ589549 HGD589549 GWH589549 GML589549 GCP589549 FST589549 FIX589549 EZB589549 EPF589549 EFJ589549 DVN589549 DLR589549 DBV589549 CRZ589549 CID589549 BYH589549 BOL589549 BEP589549 AUT589549 AKX589549 ABB589549 RF589549 HJ589549 WTV524013 WJZ524013 WAD524013 VQH524013 VGL524013 UWP524013 UMT524013 UCX524013 TTB524013 TJF524013 SZJ524013 SPN524013 SFR524013 RVV524013 RLZ524013 RCD524013 QSH524013 QIL524013 PYP524013 POT524013 PEX524013 OVB524013 OLF524013 OBJ524013 NRN524013 NHR524013 MXV524013 MNZ524013 MED524013 LUH524013 LKL524013 LAP524013 KQT524013 KGX524013 JXB524013 JNF524013 JDJ524013 ITN524013 IJR524013 HZV524013 HPZ524013 HGD524013 GWH524013 GML524013 GCP524013 FST524013 FIX524013 EZB524013 EPF524013 EFJ524013 DVN524013 DLR524013 DBV524013 CRZ524013 CID524013 BYH524013 BOL524013 BEP524013 AUT524013 AKX524013 ABB524013 RF524013 HJ524013 WTV458477 WJZ458477 WAD458477 VQH458477 VGL458477 UWP458477 UMT458477 UCX458477 TTB458477 TJF458477 SZJ458477 SPN458477 SFR458477 RVV458477 RLZ458477 RCD458477 QSH458477 QIL458477 PYP458477 POT458477 PEX458477 OVB458477 OLF458477 OBJ458477 NRN458477 NHR458477 MXV458477 MNZ458477 MED458477 LUH458477 LKL458477 LAP458477 KQT458477 KGX458477 JXB458477 JNF458477 JDJ458477 ITN458477 IJR458477 HZV458477 HPZ458477 HGD458477 GWH458477 GML458477 GCP458477 FST458477 FIX458477 EZB458477 EPF458477 EFJ458477 DVN458477 DLR458477 DBV458477 CRZ458477 CID458477 BYH458477 BOL458477 BEP458477 AUT458477 AKX458477 ABB458477 RF458477 HJ458477 WTV392941 WJZ392941 WAD392941 VQH392941 VGL392941 UWP392941 UMT392941 UCX392941 TTB392941 TJF392941 SZJ392941 SPN392941 SFR392941 RVV392941 RLZ392941 RCD392941 QSH392941 QIL392941 PYP392941 POT392941 PEX392941 OVB392941 OLF392941 OBJ392941 NRN392941 NHR392941 MXV392941 MNZ392941 MED392941 LUH392941 LKL392941 LAP392941 KQT392941 KGX392941 JXB392941 JNF392941 JDJ392941 ITN392941 IJR392941 HZV392941 HPZ392941 HGD392941 GWH392941 GML392941 GCP392941 FST392941 FIX392941 EZB392941 EPF392941 EFJ392941 DVN392941 DLR392941 DBV392941 CRZ392941 CID392941 BYH392941 BOL392941 BEP392941 AUT392941 AKX392941 ABB392941 RF392941 HJ392941 WTV327405 WJZ327405 WAD327405 VQH327405 VGL327405 UWP327405 UMT327405 UCX327405 TTB327405 TJF327405 SZJ327405 SPN327405 SFR327405 RVV327405 RLZ327405 RCD327405 QSH327405 QIL327405 PYP327405 POT327405 PEX327405 OVB327405 OLF327405 OBJ327405 NRN327405 NHR327405 MXV327405 MNZ327405 MED327405 LUH327405 LKL327405 LAP327405 KQT327405 KGX327405 JXB327405 JNF327405 JDJ327405 ITN327405 IJR327405 HZV327405 HPZ327405 HGD327405 GWH327405 GML327405 GCP327405 FST327405 FIX327405 EZB327405 EPF327405 EFJ327405 DVN327405 DLR327405 DBV327405 CRZ327405 CID327405 BYH327405 BOL327405 BEP327405 AUT327405 AKX327405 ABB327405 RF327405 HJ327405 WTV261869 WJZ261869 WAD261869 VQH261869 VGL261869 UWP261869 UMT261869 UCX261869 TTB261869 TJF261869 SZJ261869 SPN261869 SFR261869 RVV261869 RLZ261869 RCD261869 QSH261869 QIL261869 PYP261869 POT261869 PEX261869 OVB261869 OLF261869 OBJ261869 NRN261869 NHR261869 MXV261869 MNZ261869 MED261869 LUH261869 LKL261869 LAP261869 KQT261869 KGX261869 JXB261869 JNF261869 JDJ261869 ITN261869 IJR261869 HZV261869 HPZ261869 HGD261869 GWH261869 GML261869 GCP261869 FST261869 FIX261869 EZB261869 EPF261869 EFJ261869 DVN261869 DLR261869 DBV261869 CRZ261869 CID261869 BYH261869 BOL261869 BEP261869 AUT261869 AKX261869 ABB261869 RF261869 HJ261869 WTV196333 WJZ196333 WAD196333 VQH196333 VGL196333 UWP196333 UMT196333 UCX196333 TTB196333 TJF196333 SZJ196333 SPN196333 SFR196333 RVV196333 RLZ196333 RCD196333 QSH196333 QIL196333 PYP196333 POT196333 PEX196333 OVB196333 OLF196333 OBJ196333 NRN196333 NHR196333 MXV196333 MNZ196333 MED196333 LUH196333 LKL196333 LAP196333 KQT196333 KGX196333 JXB196333 JNF196333 JDJ196333 ITN196333 IJR196333 HZV196333 HPZ196333 HGD196333 GWH196333 GML196333 GCP196333 FST196333 FIX196333 EZB196333 EPF196333 EFJ196333 DVN196333 DLR196333 DBV196333 CRZ196333 CID196333 BYH196333 BOL196333 BEP196333 AUT196333 AKX196333 ABB196333 RF196333 HJ196333 WTV130797 WJZ130797 WAD130797 VQH130797 VGL130797 UWP130797 UMT130797 UCX130797 TTB130797 TJF130797 SZJ130797 SPN130797 SFR130797 RVV130797 RLZ130797 RCD130797 QSH130797 QIL130797 PYP130797 POT130797 PEX130797 OVB130797 OLF130797 OBJ130797 NRN130797 NHR130797 MXV130797 MNZ130797 MED130797 LUH130797 LKL130797 LAP130797 KQT130797 KGX130797 JXB130797 JNF130797 JDJ130797 ITN130797 IJR130797 HZV130797 HPZ130797 HGD130797 GWH130797 GML130797 GCP130797 FST130797 FIX130797 EZB130797 EPF130797 EFJ130797 DVN130797 DLR130797 DBV130797 CRZ130797 CID130797 BYH130797 BOL130797 BEP130797 AUT130797 AKX130797 ABB130797 RF130797 HJ130797 WTV65261 WJZ65261 WAD65261 VQH65261 VGL65261 UWP65261 UMT65261 UCX65261 TTB65261 TJF65261 SZJ65261 SPN65261 SFR65261 RVV65261 RLZ65261 RCD65261 QSH65261 QIL65261 PYP65261 POT65261 PEX65261 OVB65261 OLF65261 OBJ65261 NRN65261 NHR65261 MXV65261 MNZ65261 MED65261 LUH65261 LKL65261 LAP65261 KQT65261 KGX65261 JXB65261 JNF65261 JDJ65261 ITN65261 IJR65261 HZV65261 HPZ65261 HGD65261 GWH65261 GML65261 GCP65261 FST65261 FIX65261 EZB65261 EPF65261 EFJ65261 DVN65261 DLR65261 DBV65261 CRZ65261 CID65261 BYH65261 BOL65261 BEP65261 AUT65261 AKX65261 ABB65261 RF65261 HJ65261 D130797:E130797 D196333:E196333 D261869:E261869 D327405:E327405 D392941:E392941 D458477:E458477 D524013:E524013 D589549:E589549 D655085:E655085 D720621:E720621 D786157:E786157 D851693:E851693 D917229:E917229 D982765:E982765 D65261:E65261">
      <formula1>10</formula1>
      <formula2>12</formula2>
    </dataValidation>
    <dataValidation type="textLength" allowBlank="1" showInputMessage="1" showErrorMessage="1" errorTitle="Ошибка ввода номера" error="Длина идентификационного номера должна составлять от 1 до 12 символов" sqref="WTV982463 WJZ982463 WAD982463 VQH982463 VGL982463 UWP982463 UMT982463 UCX982463 TTB982463 TJF982463 SZJ982463 SPN982463 SFR982463 RVV982463 RLZ982463 RCD982463 QSH982463 QIL982463 PYP982463 POT982463 PEX982463 OVB982463 OLF982463 OBJ982463 NRN982463 NHR982463 MXV982463 MNZ982463 MED982463 LUH982463 LKL982463 LAP982463 KQT982463 KGX982463 JXB982463 JNF982463 JDJ982463 ITN982463 IJR982463 HZV982463 HPZ982463 HGD982463 GWH982463 GML982463 GCP982463 FST982463 FIX982463 EZB982463 EPF982463 EFJ982463 DVN982463 DLR982463 DBV982463 CRZ982463 CID982463 BYH982463 BOL982463 BEP982463 AUT982463 AKX982463 ABB982463 RF982463 HJ982463 WTV916927 WJZ916927 WAD916927 VQH916927 VGL916927 UWP916927 UMT916927 UCX916927 TTB916927 TJF916927 SZJ916927 SPN916927 SFR916927 RVV916927 RLZ916927 RCD916927 QSH916927 QIL916927 PYP916927 POT916927 PEX916927 OVB916927 OLF916927 OBJ916927 NRN916927 NHR916927 MXV916927 MNZ916927 MED916927 LUH916927 LKL916927 LAP916927 KQT916927 KGX916927 JXB916927 JNF916927 JDJ916927 ITN916927 IJR916927 HZV916927 HPZ916927 HGD916927 GWH916927 GML916927 GCP916927 FST916927 FIX916927 EZB916927 EPF916927 EFJ916927 DVN916927 DLR916927 DBV916927 CRZ916927 CID916927 BYH916927 BOL916927 BEP916927 AUT916927 AKX916927 ABB916927 RF916927 HJ916927 WTV851391 WJZ851391 WAD851391 VQH851391 VGL851391 UWP851391 UMT851391 UCX851391 TTB851391 TJF851391 SZJ851391 SPN851391 SFR851391 RVV851391 RLZ851391 RCD851391 QSH851391 QIL851391 PYP851391 POT851391 PEX851391 OVB851391 OLF851391 OBJ851391 NRN851391 NHR851391 MXV851391 MNZ851391 MED851391 LUH851391 LKL851391 LAP851391 KQT851391 KGX851391 JXB851391 JNF851391 JDJ851391 ITN851391 IJR851391 HZV851391 HPZ851391 HGD851391 GWH851391 GML851391 GCP851391 FST851391 FIX851391 EZB851391 EPF851391 EFJ851391 DVN851391 DLR851391 DBV851391 CRZ851391 CID851391 BYH851391 BOL851391 BEP851391 AUT851391 AKX851391 ABB851391 RF851391 HJ851391 WTV785855 WJZ785855 WAD785855 VQH785855 VGL785855 UWP785855 UMT785855 UCX785855 TTB785855 TJF785855 SZJ785855 SPN785855 SFR785855 RVV785855 RLZ785855 RCD785855 QSH785855 QIL785855 PYP785855 POT785855 PEX785855 OVB785855 OLF785855 OBJ785855 NRN785855 NHR785855 MXV785855 MNZ785855 MED785855 LUH785855 LKL785855 LAP785855 KQT785855 KGX785855 JXB785855 JNF785855 JDJ785855 ITN785855 IJR785855 HZV785855 HPZ785855 HGD785855 GWH785855 GML785855 GCP785855 FST785855 FIX785855 EZB785855 EPF785855 EFJ785855 DVN785855 DLR785855 DBV785855 CRZ785855 CID785855 BYH785855 BOL785855 BEP785855 AUT785855 AKX785855 ABB785855 RF785855 HJ785855 WTV720319 WJZ720319 WAD720319 VQH720319 VGL720319 UWP720319 UMT720319 UCX720319 TTB720319 TJF720319 SZJ720319 SPN720319 SFR720319 RVV720319 RLZ720319 RCD720319 QSH720319 QIL720319 PYP720319 POT720319 PEX720319 OVB720319 OLF720319 OBJ720319 NRN720319 NHR720319 MXV720319 MNZ720319 MED720319 LUH720319 LKL720319 LAP720319 KQT720319 KGX720319 JXB720319 JNF720319 JDJ720319 ITN720319 IJR720319 HZV720319 HPZ720319 HGD720319 GWH720319 GML720319 GCP720319 FST720319 FIX720319 EZB720319 EPF720319 EFJ720319 DVN720319 DLR720319 DBV720319 CRZ720319 CID720319 BYH720319 BOL720319 BEP720319 AUT720319 AKX720319 ABB720319 RF720319 HJ720319 WTV654783 WJZ654783 WAD654783 VQH654783 VGL654783 UWP654783 UMT654783 UCX654783 TTB654783 TJF654783 SZJ654783 SPN654783 SFR654783 RVV654783 RLZ654783 RCD654783 QSH654783 QIL654783 PYP654783 POT654783 PEX654783 OVB654783 OLF654783 OBJ654783 NRN654783 NHR654783 MXV654783 MNZ654783 MED654783 LUH654783 LKL654783 LAP654783 KQT654783 KGX654783 JXB654783 JNF654783 JDJ654783 ITN654783 IJR654783 HZV654783 HPZ654783 HGD654783 GWH654783 GML654783 GCP654783 FST654783 FIX654783 EZB654783 EPF654783 EFJ654783 DVN654783 DLR654783 DBV654783 CRZ654783 CID654783 BYH654783 BOL654783 BEP654783 AUT654783 AKX654783 ABB654783 RF654783 HJ654783 WTV589247 WJZ589247 WAD589247 VQH589247 VGL589247 UWP589247 UMT589247 UCX589247 TTB589247 TJF589247 SZJ589247 SPN589247 SFR589247 RVV589247 RLZ589247 RCD589247 QSH589247 QIL589247 PYP589247 POT589247 PEX589247 OVB589247 OLF589247 OBJ589247 NRN589247 NHR589247 MXV589247 MNZ589247 MED589247 LUH589247 LKL589247 LAP589247 KQT589247 KGX589247 JXB589247 JNF589247 JDJ589247 ITN589247 IJR589247 HZV589247 HPZ589247 HGD589247 GWH589247 GML589247 GCP589247 FST589247 FIX589247 EZB589247 EPF589247 EFJ589247 DVN589247 DLR589247 DBV589247 CRZ589247 CID589247 BYH589247 BOL589247 BEP589247 AUT589247 AKX589247 ABB589247 RF589247 HJ589247 WTV523711 WJZ523711 WAD523711 VQH523711 VGL523711 UWP523711 UMT523711 UCX523711 TTB523711 TJF523711 SZJ523711 SPN523711 SFR523711 RVV523711 RLZ523711 RCD523711 QSH523711 QIL523711 PYP523711 POT523711 PEX523711 OVB523711 OLF523711 OBJ523711 NRN523711 NHR523711 MXV523711 MNZ523711 MED523711 LUH523711 LKL523711 LAP523711 KQT523711 KGX523711 JXB523711 JNF523711 JDJ523711 ITN523711 IJR523711 HZV523711 HPZ523711 HGD523711 GWH523711 GML523711 GCP523711 FST523711 FIX523711 EZB523711 EPF523711 EFJ523711 DVN523711 DLR523711 DBV523711 CRZ523711 CID523711 BYH523711 BOL523711 BEP523711 AUT523711 AKX523711 ABB523711 RF523711 HJ523711 WTV458175 WJZ458175 WAD458175 VQH458175 VGL458175 UWP458175 UMT458175 UCX458175 TTB458175 TJF458175 SZJ458175 SPN458175 SFR458175 RVV458175 RLZ458175 RCD458175 QSH458175 QIL458175 PYP458175 POT458175 PEX458175 OVB458175 OLF458175 OBJ458175 NRN458175 NHR458175 MXV458175 MNZ458175 MED458175 LUH458175 LKL458175 LAP458175 KQT458175 KGX458175 JXB458175 JNF458175 JDJ458175 ITN458175 IJR458175 HZV458175 HPZ458175 HGD458175 GWH458175 GML458175 GCP458175 FST458175 FIX458175 EZB458175 EPF458175 EFJ458175 DVN458175 DLR458175 DBV458175 CRZ458175 CID458175 BYH458175 BOL458175 BEP458175 AUT458175 AKX458175 ABB458175 RF458175 HJ458175 WTV392639 WJZ392639 WAD392639 VQH392639 VGL392639 UWP392639 UMT392639 UCX392639 TTB392639 TJF392639 SZJ392639 SPN392639 SFR392639 RVV392639 RLZ392639 RCD392639 QSH392639 QIL392639 PYP392639 POT392639 PEX392639 OVB392639 OLF392639 OBJ392639 NRN392639 NHR392639 MXV392639 MNZ392639 MED392639 LUH392639 LKL392639 LAP392639 KQT392639 KGX392639 JXB392639 JNF392639 JDJ392639 ITN392639 IJR392639 HZV392639 HPZ392639 HGD392639 GWH392639 GML392639 GCP392639 FST392639 FIX392639 EZB392639 EPF392639 EFJ392639 DVN392639 DLR392639 DBV392639 CRZ392639 CID392639 BYH392639 BOL392639 BEP392639 AUT392639 AKX392639 ABB392639 RF392639 HJ392639 WTV327103 WJZ327103 WAD327103 VQH327103 VGL327103 UWP327103 UMT327103 UCX327103 TTB327103 TJF327103 SZJ327103 SPN327103 SFR327103 RVV327103 RLZ327103 RCD327103 QSH327103 QIL327103 PYP327103 POT327103 PEX327103 OVB327103 OLF327103 OBJ327103 NRN327103 NHR327103 MXV327103 MNZ327103 MED327103 LUH327103 LKL327103 LAP327103 KQT327103 KGX327103 JXB327103 JNF327103 JDJ327103 ITN327103 IJR327103 HZV327103 HPZ327103 HGD327103 GWH327103 GML327103 GCP327103 FST327103 FIX327103 EZB327103 EPF327103 EFJ327103 DVN327103 DLR327103 DBV327103 CRZ327103 CID327103 BYH327103 BOL327103 BEP327103 AUT327103 AKX327103 ABB327103 RF327103 HJ327103 WTV261567 WJZ261567 WAD261567 VQH261567 VGL261567 UWP261567 UMT261567 UCX261567 TTB261567 TJF261567 SZJ261567 SPN261567 SFR261567 RVV261567 RLZ261567 RCD261567 QSH261567 QIL261567 PYP261567 POT261567 PEX261567 OVB261567 OLF261567 OBJ261567 NRN261567 NHR261567 MXV261567 MNZ261567 MED261567 LUH261567 LKL261567 LAP261567 KQT261567 KGX261567 JXB261567 JNF261567 JDJ261567 ITN261567 IJR261567 HZV261567 HPZ261567 HGD261567 GWH261567 GML261567 GCP261567 FST261567 FIX261567 EZB261567 EPF261567 EFJ261567 DVN261567 DLR261567 DBV261567 CRZ261567 CID261567 BYH261567 BOL261567 BEP261567 AUT261567 AKX261567 ABB261567 RF261567 HJ261567 WTV196031 WJZ196031 WAD196031 VQH196031 VGL196031 UWP196031 UMT196031 UCX196031 TTB196031 TJF196031 SZJ196031 SPN196031 SFR196031 RVV196031 RLZ196031 RCD196031 QSH196031 QIL196031 PYP196031 POT196031 PEX196031 OVB196031 OLF196031 OBJ196031 NRN196031 NHR196031 MXV196031 MNZ196031 MED196031 LUH196031 LKL196031 LAP196031 KQT196031 KGX196031 JXB196031 JNF196031 JDJ196031 ITN196031 IJR196031 HZV196031 HPZ196031 HGD196031 GWH196031 GML196031 GCP196031 FST196031 FIX196031 EZB196031 EPF196031 EFJ196031 DVN196031 DLR196031 DBV196031 CRZ196031 CID196031 BYH196031 BOL196031 BEP196031 AUT196031 AKX196031 ABB196031 RF196031 HJ196031 WTV130495 WJZ130495 WAD130495 VQH130495 VGL130495 UWP130495 UMT130495 UCX130495 TTB130495 TJF130495 SZJ130495 SPN130495 SFR130495 RVV130495 RLZ130495 RCD130495 QSH130495 QIL130495 PYP130495 POT130495 PEX130495 OVB130495 OLF130495 OBJ130495 NRN130495 NHR130495 MXV130495 MNZ130495 MED130495 LUH130495 LKL130495 LAP130495 KQT130495 KGX130495 JXB130495 JNF130495 JDJ130495 ITN130495 IJR130495 HZV130495 HPZ130495 HGD130495 GWH130495 GML130495 GCP130495 FST130495 FIX130495 EZB130495 EPF130495 EFJ130495 DVN130495 DLR130495 DBV130495 CRZ130495 CID130495 BYH130495 BOL130495 BEP130495 AUT130495 AKX130495 ABB130495 RF130495 HJ130495 WTV64959 WJZ64959 WAD64959 VQH64959 VGL64959 UWP64959 UMT64959 UCX64959 TTB64959 TJF64959 SZJ64959 SPN64959 SFR64959 RVV64959 RLZ64959 RCD64959 QSH64959 QIL64959 PYP64959 POT64959 PEX64959 OVB64959 OLF64959 OBJ64959 NRN64959 NHR64959 MXV64959 MNZ64959 MED64959 LUH64959 LKL64959 LAP64959 KQT64959 KGX64959 JXB64959 JNF64959 JDJ64959 ITN64959 IJR64959 HZV64959 HPZ64959 HGD64959 GWH64959 GML64959 GCP64959 FST64959 FIX64959 EZB64959 EPF64959 EFJ64959 DVN64959 DLR64959 DBV64959 CRZ64959 CID64959 BYH64959 BOL64959 BEP64959 AUT64959 AKX64959 ABB64959 RF64959 HJ64959 WTV982508 WJZ982508 WAD982508 VQH982508 VGL982508 UWP982508 UMT982508 UCX982508 TTB982508 TJF982508 SZJ982508 SPN982508 SFR982508 RVV982508 RLZ982508 RCD982508 QSH982508 QIL982508 PYP982508 POT982508 PEX982508 OVB982508 OLF982508 OBJ982508 NRN982508 NHR982508 MXV982508 MNZ982508 MED982508 LUH982508 LKL982508 LAP982508 KQT982508 KGX982508 JXB982508 JNF982508 JDJ982508 ITN982508 IJR982508 HZV982508 HPZ982508 HGD982508 GWH982508 GML982508 GCP982508 FST982508 FIX982508 EZB982508 EPF982508 EFJ982508 DVN982508 DLR982508 DBV982508 CRZ982508 CID982508 BYH982508 BOL982508 BEP982508 AUT982508 AKX982508 ABB982508 RF982508 HJ982508 WTV916972 WJZ916972 WAD916972 VQH916972 VGL916972 UWP916972 UMT916972 UCX916972 TTB916972 TJF916972 SZJ916972 SPN916972 SFR916972 RVV916972 RLZ916972 RCD916972 QSH916972 QIL916972 PYP916972 POT916972 PEX916972 OVB916972 OLF916972 OBJ916972 NRN916972 NHR916972 MXV916972 MNZ916972 MED916972 LUH916972 LKL916972 LAP916972 KQT916972 KGX916972 JXB916972 JNF916972 JDJ916972 ITN916972 IJR916972 HZV916972 HPZ916972 HGD916972 GWH916972 GML916972 GCP916972 FST916972 FIX916972 EZB916972 EPF916972 EFJ916972 DVN916972 DLR916972 DBV916972 CRZ916972 CID916972 BYH916972 BOL916972 BEP916972 AUT916972 AKX916972 ABB916972 RF916972 HJ916972 WTV851436 WJZ851436 WAD851436 VQH851436 VGL851436 UWP851436 UMT851436 UCX851436 TTB851436 TJF851436 SZJ851436 SPN851436 SFR851436 RVV851436 RLZ851436 RCD851436 QSH851436 QIL851436 PYP851436 POT851436 PEX851436 OVB851436 OLF851436 OBJ851436 NRN851436 NHR851436 MXV851436 MNZ851436 MED851436 LUH851436 LKL851436 LAP851436 KQT851436 KGX851436 JXB851436 JNF851436 JDJ851436 ITN851436 IJR851436 HZV851436 HPZ851436 HGD851436 GWH851436 GML851436 GCP851436 FST851436 FIX851436 EZB851436 EPF851436 EFJ851436 DVN851436 DLR851436 DBV851436 CRZ851436 CID851436 BYH851436 BOL851436 BEP851436 AUT851436 AKX851436 ABB851436 RF851436 HJ851436 WTV785900 WJZ785900 WAD785900 VQH785900 VGL785900 UWP785900 UMT785900 UCX785900 TTB785900 TJF785900 SZJ785900 SPN785900 SFR785900 RVV785900 RLZ785900 RCD785900 QSH785900 QIL785900 PYP785900 POT785900 PEX785900 OVB785900 OLF785900 OBJ785900 NRN785900 NHR785900 MXV785900 MNZ785900 MED785900 LUH785900 LKL785900 LAP785900 KQT785900 KGX785900 JXB785900 JNF785900 JDJ785900 ITN785900 IJR785900 HZV785900 HPZ785900 HGD785900 GWH785900 GML785900 GCP785900 FST785900 FIX785900 EZB785900 EPF785900 EFJ785900 DVN785900 DLR785900 DBV785900 CRZ785900 CID785900 BYH785900 BOL785900 BEP785900 AUT785900 AKX785900 ABB785900 RF785900 HJ785900 WTV720364 WJZ720364 WAD720364 VQH720364 VGL720364 UWP720364 UMT720364 UCX720364 TTB720364 TJF720364 SZJ720364 SPN720364 SFR720364 RVV720364 RLZ720364 RCD720364 QSH720364 QIL720364 PYP720364 POT720364 PEX720364 OVB720364 OLF720364 OBJ720364 NRN720364 NHR720364 MXV720364 MNZ720364 MED720364 LUH720364 LKL720364 LAP720364 KQT720364 KGX720364 JXB720364 JNF720364 JDJ720364 ITN720364 IJR720364 HZV720364 HPZ720364 HGD720364 GWH720364 GML720364 GCP720364 FST720364 FIX720364 EZB720364 EPF720364 EFJ720364 DVN720364 DLR720364 DBV720364 CRZ720364 CID720364 BYH720364 BOL720364 BEP720364 AUT720364 AKX720364 ABB720364 RF720364 HJ720364 WTV654828 WJZ654828 WAD654828 VQH654828 VGL654828 UWP654828 UMT654828 UCX654828 TTB654828 TJF654828 SZJ654828 SPN654828 SFR654828 RVV654828 RLZ654828 RCD654828 QSH654828 QIL654828 PYP654828 POT654828 PEX654828 OVB654828 OLF654828 OBJ654828 NRN654828 NHR654828 MXV654828 MNZ654828 MED654828 LUH654828 LKL654828 LAP654828 KQT654828 KGX654828 JXB654828 JNF654828 JDJ654828 ITN654828 IJR654828 HZV654828 HPZ654828 HGD654828 GWH654828 GML654828 GCP654828 FST654828 FIX654828 EZB654828 EPF654828 EFJ654828 DVN654828 DLR654828 DBV654828 CRZ654828 CID654828 BYH654828 BOL654828 BEP654828 AUT654828 AKX654828 ABB654828 RF654828 HJ654828 WTV589292 WJZ589292 WAD589292 VQH589292 VGL589292 UWP589292 UMT589292 UCX589292 TTB589292 TJF589292 SZJ589292 SPN589292 SFR589292 RVV589292 RLZ589292 RCD589292 QSH589292 QIL589292 PYP589292 POT589292 PEX589292 OVB589292 OLF589292 OBJ589292 NRN589292 NHR589292 MXV589292 MNZ589292 MED589292 LUH589292 LKL589292 LAP589292 KQT589292 KGX589292 JXB589292 JNF589292 JDJ589292 ITN589292 IJR589292 HZV589292 HPZ589292 HGD589292 GWH589292 GML589292 GCP589292 FST589292 FIX589292 EZB589292 EPF589292 EFJ589292 DVN589292 DLR589292 DBV589292 CRZ589292 CID589292 BYH589292 BOL589292 BEP589292 AUT589292 AKX589292 ABB589292 RF589292 HJ589292 WTV523756 WJZ523756 WAD523756 VQH523756 VGL523756 UWP523756 UMT523756 UCX523756 TTB523756 TJF523756 SZJ523756 SPN523756 SFR523756 RVV523756 RLZ523756 RCD523756 QSH523756 QIL523756 PYP523756 POT523756 PEX523756 OVB523756 OLF523756 OBJ523756 NRN523756 NHR523756 MXV523756 MNZ523756 MED523756 LUH523756 LKL523756 LAP523756 KQT523756 KGX523756 JXB523756 JNF523756 JDJ523756 ITN523756 IJR523756 HZV523756 HPZ523756 HGD523756 GWH523756 GML523756 GCP523756 FST523756 FIX523756 EZB523756 EPF523756 EFJ523756 DVN523756 DLR523756 DBV523756 CRZ523756 CID523756 BYH523756 BOL523756 BEP523756 AUT523756 AKX523756 ABB523756 RF523756 HJ523756 WTV458220 WJZ458220 WAD458220 VQH458220 VGL458220 UWP458220 UMT458220 UCX458220 TTB458220 TJF458220 SZJ458220 SPN458220 SFR458220 RVV458220 RLZ458220 RCD458220 QSH458220 QIL458220 PYP458220 POT458220 PEX458220 OVB458220 OLF458220 OBJ458220 NRN458220 NHR458220 MXV458220 MNZ458220 MED458220 LUH458220 LKL458220 LAP458220 KQT458220 KGX458220 JXB458220 JNF458220 JDJ458220 ITN458220 IJR458220 HZV458220 HPZ458220 HGD458220 GWH458220 GML458220 GCP458220 FST458220 FIX458220 EZB458220 EPF458220 EFJ458220 DVN458220 DLR458220 DBV458220 CRZ458220 CID458220 BYH458220 BOL458220 BEP458220 AUT458220 AKX458220 ABB458220 RF458220 HJ458220 WTV392684 WJZ392684 WAD392684 VQH392684 VGL392684 UWP392684 UMT392684 UCX392684 TTB392684 TJF392684 SZJ392684 SPN392684 SFR392684 RVV392684 RLZ392684 RCD392684 QSH392684 QIL392684 PYP392684 POT392684 PEX392684 OVB392684 OLF392684 OBJ392684 NRN392684 NHR392684 MXV392684 MNZ392684 MED392684 LUH392684 LKL392684 LAP392684 KQT392684 KGX392684 JXB392684 JNF392684 JDJ392684 ITN392684 IJR392684 HZV392684 HPZ392684 HGD392684 GWH392684 GML392684 GCP392684 FST392684 FIX392684 EZB392684 EPF392684 EFJ392684 DVN392684 DLR392684 DBV392684 CRZ392684 CID392684 BYH392684 BOL392684 BEP392684 AUT392684 AKX392684 ABB392684 RF392684 HJ392684 WTV327148 WJZ327148 WAD327148 VQH327148 VGL327148 UWP327148 UMT327148 UCX327148 TTB327148 TJF327148 SZJ327148 SPN327148 SFR327148 RVV327148 RLZ327148 RCD327148 QSH327148 QIL327148 PYP327148 POT327148 PEX327148 OVB327148 OLF327148 OBJ327148 NRN327148 NHR327148 MXV327148 MNZ327148 MED327148 LUH327148 LKL327148 LAP327148 KQT327148 KGX327148 JXB327148 JNF327148 JDJ327148 ITN327148 IJR327148 HZV327148 HPZ327148 HGD327148 GWH327148 GML327148 GCP327148 FST327148 FIX327148 EZB327148 EPF327148 EFJ327148 DVN327148 DLR327148 DBV327148 CRZ327148 CID327148 BYH327148 BOL327148 BEP327148 AUT327148 AKX327148 ABB327148 RF327148 HJ327148 WTV261612 WJZ261612 WAD261612 VQH261612 VGL261612 UWP261612 UMT261612 UCX261612 TTB261612 TJF261612 SZJ261612 SPN261612 SFR261612 RVV261612 RLZ261612 RCD261612 QSH261612 QIL261612 PYP261612 POT261612 PEX261612 OVB261612 OLF261612 OBJ261612 NRN261612 NHR261612 MXV261612 MNZ261612 MED261612 LUH261612 LKL261612 LAP261612 KQT261612 KGX261612 JXB261612 JNF261612 JDJ261612 ITN261612 IJR261612 HZV261612 HPZ261612 HGD261612 GWH261612 GML261612 GCP261612 FST261612 FIX261612 EZB261612 EPF261612 EFJ261612 DVN261612 DLR261612 DBV261612 CRZ261612 CID261612 BYH261612 BOL261612 BEP261612 AUT261612 AKX261612 ABB261612 RF261612 HJ261612 WTV196076 WJZ196076 WAD196076 VQH196076 VGL196076 UWP196076 UMT196076 UCX196076 TTB196076 TJF196076 SZJ196076 SPN196076 SFR196076 RVV196076 RLZ196076 RCD196076 QSH196076 QIL196076 PYP196076 POT196076 PEX196076 OVB196076 OLF196076 OBJ196076 NRN196076 NHR196076 MXV196076 MNZ196076 MED196076 LUH196076 LKL196076 LAP196076 KQT196076 KGX196076 JXB196076 JNF196076 JDJ196076 ITN196076 IJR196076 HZV196076 HPZ196076 HGD196076 GWH196076 GML196076 GCP196076 FST196076 FIX196076 EZB196076 EPF196076 EFJ196076 DVN196076 DLR196076 DBV196076 CRZ196076 CID196076 BYH196076 BOL196076 BEP196076 AUT196076 AKX196076 ABB196076 RF196076 HJ196076 WTV130540 WJZ130540 WAD130540 VQH130540 VGL130540 UWP130540 UMT130540 UCX130540 TTB130540 TJF130540 SZJ130540 SPN130540 SFR130540 RVV130540 RLZ130540 RCD130540 QSH130540 QIL130540 PYP130540 POT130540 PEX130540 OVB130540 OLF130540 OBJ130540 NRN130540 NHR130540 MXV130540 MNZ130540 MED130540 LUH130540 LKL130540 LAP130540 KQT130540 KGX130540 JXB130540 JNF130540 JDJ130540 ITN130540 IJR130540 HZV130540 HPZ130540 HGD130540 GWH130540 GML130540 GCP130540 FST130540 FIX130540 EZB130540 EPF130540 EFJ130540 DVN130540 DLR130540 DBV130540 CRZ130540 CID130540 BYH130540 BOL130540 BEP130540 AUT130540 AKX130540 ABB130540 RF130540 HJ130540 WTV65004 WJZ65004 WAD65004 VQH65004 VGL65004 UWP65004 UMT65004 UCX65004 TTB65004 TJF65004 SZJ65004 SPN65004 SFR65004 RVV65004 RLZ65004 RCD65004 QSH65004 QIL65004 PYP65004 POT65004 PEX65004 OVB65004 OLF65004 OBJ65004 NRN65004 NHR65004 MXV65004 MNZ65004 MED65004 LUH65004 LKL65004 LAP65004 KQT65004 KGX65004 JXB65004 JNF65004 JDJ65004 ITN65004 IJR65004 HZV65004 HPZ65004 HGD65004 GWH65004 GML65004 GCP65004 FST65004 FIX65004 EZB65004 EPF65004 EFJ65004 DVN65004 DLR65004 DBV65004 CRZ65004 CID65004 BYH65004 BOL65004 BEP65004 AUT65004 AKX65004 ABB65004 RF65004 HJ65004 D130540:E130540 D196076:E196076 D261612:E261612 D327148:E327148 D392684:E392684 D458220:E458220 D523756:E523756 D589292:E589292 D654828:E654828 D720364:E720364 D785900:E785900 D851436:E851436 D916972:E916972 D982508:E982508 D64959:E64959 D130495:E130495 D196031:E196031 D261567:E261567 D327103:E327103 D392639:E392639 D458175:E458175 D523711:E523711 D589247:E589247 D654783:E654783 D720319:E720319 D785855:E785855 D851391:E851391 D916927:E916927 D982463:E982463 D65004:E65004 WTV22 HJ22 RF22 ABB22 AKX22 AUT22 BEP22 BOL22 BYH22 CID22 CRZ22 DBV22 DLR22 DVN22 EFJ22 EPF22 EZB22 FIX22 FST22 GCP22 GML22 GWH22 HGD22 HPZ22 HZV22 IJR22 ITN22 JDJ22 JNF22 JXB22 KGX22 KQT22 LAP22 LKL22 LUH22 MED22 MNZ22 MXV22 NHR22 NRN22 OBJ22 OLF22 OVB22 PEX22 POT22 PYP22 QIL22 QSH22 RCD22 RLZ22 RVV22 SFR22 SPN22 SZJ22 TJF22 TTB22 UCX22 UMT22 UWP22 VGL22 VQH22 WAD22 WJZ22 D22">
      <formula1>1</formula1>
      <formula2>12</formula2>
    </dataValidation>
    <dataValidation type="list" allowBlank="1" showInputMessage="1" showErrorMessage="1" sqref="WTU982434 WJY982434 WAC982434 VQG982434 VGK982434 UWO982434 UMS982434 UCW982434 TTA982434 TJE982434 SZI982434 SPM982434 SFQ982434 RVU982434 RLY982434 RCC982434 QSG982434 QIK982434 PYO982434 POS982434 PEW982434 OVA982434 OLE982434 OBI982434 NRM982434 NHQ982434 MXU982434 MNY982434 MEC982434 LUG982434 LKK982434 LAO982434 KQS982434 KGW982434 JXA982434 JNE982434 JDI982434 ITM982434 IJQ982434 HZU982434 HPY982434 HGC982434 GWG982434 GMK982434 GCO982434 FSS982434 FIW982434 EZA982434 EPE982434 EFI982434 DVM982434 DLQ982434 DBU982434 CRY982434 CIC982434 BYG982434 BOK982434 BEO982434 AUS982434 AKW982434 ABA982434 RE982434 HI982434 WTU916898 WJY916898 WAC916898 VQG916898 VGK916898 UWO916898 UMS916898 UCW916898 TTA916898 TJE916898 SZI916898 SPM916898 SFQ916898 RVU916898 RLY916898 RCC916898 QSG916898 QIK916898 PYO916898 POS916898 PEW916898 OVA916898 OLE916898 OBI916898 NRM916898 NHQ916898 MXU916898 MNY916898 MEC916898 LUG916898 LKK916898 LAO916898 KQS916898 KGW916898 JXA916898 JNE916898 JDI916898 ITM916898 IJQ916898 HZU916898 HPY916898 HGC916898 GWG916898 GMK916898 GCO916898 FSS916898 FIW916898 EZA916898 EPE916898 EFI916898 DVM916898 DLQ916898 DBU916898 CRY916898 CIC916898 BYG916898 BOK916898 BEO916898 AUS916898 AKW916898 ABA916898 RE916898 HI916898 WTU851362 WJY851362 WAC851362 VQG851362 VGK851362 UWO851362 UMS851362 UCW851362 TTA851362 TJE851362 SZI851362 SPM851362 SFQ851362 RVU851362 RLY851362 RCC851362 QSG851362 QIK851362 PYO851362 POS851362 PEW851362 OVA851362 OLE851362 OBI851362 NRM851362 NHQ851362 MXU851362 MNY851362 MEC851362 LUG851362 LKK851362 LAO851362 KQS851362 KGW851362 JXA851362 JNE851362 JDI851362 ITM851362 IJQ851362 HZU851362 HPY851362 HGC851362 GWG851362 GMK851362 GCO851362 FSS851362 FIW851362 EZA851362 EPE851362 EFI851362 DVM851362 DLQ851362 DBU851362 CRY851362 CIC851362 BYG851362 BOK851362 BEO851362 AUS851362 AKW851362 ABA851362 RE851362 HI851362 WTU785826 WJY785826 WAC785826 VQG785826 VGK785826 UWO785826 UMS785826 UCW785826 TTA785826 TJE785826 SZI785826 SPM785826 SFQ785826 RVU785826 RLY785826 RCC785826 QSG785826 QIK785826 PYO785826 POS785826 PEW785826 OVA785826 OLE785826 OBI785826 NRM785826 NHQ785826 MXU785826 MNY785826 MEC785826 LUG785826 LKK785826 LAO785826 KQS785826 KGW785826 JXA785826 JNE785826 JDI785826 ITM785826 IJQ785826 HZU785826 HPY785826 HGC785826 GWG785826 GMK785826 GCO785826 FSS785826 FIW785826 EZA785826 EPE785826 EFI785826 DVM785826 DLQ785826 DBU785826 CRY785826 CIC785826 BYG785826 BOK785826 BEO785826 AUS785826 AKW785826 ABA785826 RE785826 HI785826 WTU720290 WJY720290 WAC720290 VQG720290 VGK720290 UWO720290 UMS720290 UCW720290 TTA720290 TJE720290 SZI720290 SPM720290 SFQ720290 RVU720290 RLY720290 RCC720290 QSG720290 QIK720290 PYO720290 POS720290 PEW720290 OVA720290 OLE720290 OBI720290 NRM720290 NHQ720290 MXU720290 MNY720290 MEC720290 LUG720290 LKK720290 LAO720290 KQS720290 KGW720290 JXA720290 JNE720290 JDI720290 ITM720290 IJQ720290 HZU720290 HPY720290 HGC720290 GWG720290 GMK720290 GCO720290 FSS720290 FIW720290 EZA720290 EPE720290 EFI720290 DVM720290 DLQ720290 DBU720290 CRY720290 CIC720290 BYG720290 BOK720290 BEO720290 AUS720290 AKW720290 ABA720290 RE720290 HI720290 WTU654754 WJY654754 WAC654754 VQG654754 VGK654754 UWO654754 UMS654754 UCW654754 TTA654754 TJE654754 SZI654754 SPM654754 SFQ654754 RVU654754 RLY654754 RCC654754 QSG654754 QIK654754 PYO654754 POS654754 PEW654754 OVA654754 OLE654754 OBI654754 NRM654754 NHQ654754 MXU654754 MNY654754 MEC654754 LUG654754 LKK654754 LAO654754 KQS654754 KGW654754 JXA654754 JNE654754 JDI654754 ITM654754 IJQ654754 HZU654754 HPY654754 HGC654754 GWG654754 GMK654754 GCO654754 FSS654754 FIW654754 EZA654754 EPE654754 EFI654754 DVM654754 DLQ654754 DBU654754 CRY654754 CIC654754 BYG654754 BOK654754 BEO654754 AUS654754 AKW654754 ABA654754 RE654754 HI654754 WTU589218 WJY589218 WAC589218 VQG589218 VGK589218 UWO589218 UMS589218 UCW589218 TTA589218 TJE589218 SZI589218 SPM589218 SFQ589218 RVU589218 RLY589218 RCC589218 QSG589218 QIK589218 PYO589218 POS589218 PEW589218 OVA589218 OLE589218 OBI589218 NRM589218 NHQ589218 MXU589218 MNY589218 MEC589218 LUG589218 LKK589218 LAO589218 KQS589218 KGW589218 JXA589218 JNE589218 JDI589218 ITM589218 IJQ589218 HZU589218 HPY589218 HGC589218 GWG589218 GMK589218 GCO589218 FSS589218 FIW589218 EZA589218 EPE589218 EFI589218 DVM589218 DLQ589218 DBU589218 CRY589218 CIC589218 BYG589218 BOK589218 BEO589218 AUS589218 AKW589218 ABA589218 RE589218 HI589218 WTU523682 WJY523682 WAC523682 VQG523682 VGK523682 UWO523682 UMS523682 UCW523682 TTA523682 TJE523682 SZI523682 SPM523682 SFQ523682 RVU523682 RLY523682 RCC523682 QSG523682 QIK523682 PYO523682 POS523682 PEW523682 OVA523682 OLE523682 OBI523682 NRM523682 NHQ523682 MXU523682 MNY523682 MEC523682 LUG523682 LKK523682 LAO523682 KQS523682 KGW523682 JXA523682 JNE523682 JDI523682 ITM523682 IJQ523682 HZU523682 HPY523682 HGC523682 GWG523682 GMK523682 GCO523682 FSS523682 FIW523682 EZA523682 EPE523682 EFI523682 DVM523682 DLQ523682 DBU523682 CRY523682 CIC523682 BYG523682 BOK523682 BEO523682 AUS523682 AKW523682 ABA523682 RE523682 HI523682 WTU458146 WJY458146 WAC458146 VQG458146 VGK458146 UWO458146 UMS458146 UCW458146 TTA458146 TJE458146 SZI458146 SPM458146 SFQ458146 RVU458146 RLY458146 RCC458146 QSG458146 QIK458146 PYO458146 POS458146 PEW458146 OVA458146 OLE458146 OBI458146 NRM458146 NHQ458146 MXU458146 MNY458146 MEC458146 LUG458146 LKK458146 LAO458146 KQS458146 KGW458146 JXA458146 JNE458146 JDI458146 ITM458146 IJQ458146 HZU458146 HPY458146 HGC458146 GWG458146 GMK458146 GCO458146 FSS458146 FIW458146 EZA458146 EPE458146 EFI458146 DVM458146 DLQ458146 DBU458146 CRY458146 CIC458146 BYG458146 BOK458146 BEO458146 AUS458146 AKW458146 ABA458146 RE458146 HI458146 WTU392610 WJY392610 WAC392610 VQG392610 VGK392610 UWO392610 UMS392610 UCW392610 TTA392610 TJE392610 SZI392610 SPM392610 SFQ392610 RVU392610 RLY392610 RCC392610 QSG392610 QIK392610 PYO392610 POS392610 PEW392610 OVA392610 OLE392610 OBI392610 NRM392610 NHQ392610 MXU392610 MNY392610 MEC392610 LUG392610 LKK392610 LAO392610 KQS392610 KGW392610 JXA392610 JNE392610 JDI392610 ITM392610 IJQ392610 HZU392610 HPY392610 HGC392610 GWG392610 GMK392610 GCO392610 FSS392610 FIW392610 EZA392610 EPE392610 EFI392610 DVM392610 DLQ392610 DBU392610 CRY392610 CIC392610 BYG392610 BOK392610 BEO392610 AUS392610 AKW392610 ABA392610 RE392610 HI392610 WTU327074 WJY327074 WAC327074 VQG327074 VGK327074 UWO327074 UMS327074 UCW327074 TTA327074 TJE327074 SZI327074 SPM327074 SFQ327074 RVU327074 RLY327074 RCC327074 QSG327074 QIK327074 PYO327074 POS327074 PEW327074 OVA327074 OLE327074 OBI327074 NRM327074 NHQ327074 MXU327074 MNY327074 MEC327074 LUG327074 LKK327074 LAO327074 KQS327074 KGW327074 JXA327074 JNE327074 JDI327074 ITM327074 IJQ327074 HZU327074 HPY327074 HGC327074 GWG327074 GMK327074 GCO327074 FSS327074 FIW327074 EZA327074 EPE327074 EFI327074 DVM327074 DLQ327074 DBU327074 CRY327074 CIC327074 BYG327074 BOK327074 BEO327074 AUS327074 AKW327074 ABA327074 RE327074 HI327074 WTU261538 WJY261538 WAC261538 VQG261538 VGK261538 UWO261538 UMS261538 UCW261538 TTA261538 TJE261538 SZI261538 SPM261538 SFQ261538 RVU261538 RLY261538 RCC261538 QSG261538 QIK261538 PYO261538 POS261538 PEW261538 OVA261538 OLE261538 OBI261538 NRM261538 NHQ261538 MXU261538 MNY261538 MEC261538 LUG261538 LKK261538 LAO261538 KQS261538 KGW261538 JXA261538 JNE261538 JDI261538 ITM261538 IJQ261538 HZU261538 HPY261538 HGC261538 GWG261538 GMK261538 GCO261538 FSS261538 FIW261538 EZA261538 EPE261538 EFI261538 DVM261538 DLQ261538 DBU261538 CRY261538 CIC261538 BYG261538 BOK261538 BEO261538 AUS261538 AKW261538 ABA261538 RE261538 HI261538 WTU196002 WJY196002 WAC196002 VQG196002 VGK196002 UWO196002 UMS196002 UCW196002 TTA196002 TJE196002 SZI196002 SPM196002 SFQ196002 RVU196002 RLY196002 RCC196002 QSG196002 QIK196002 PYO196002 POS196002 PEW196002 OVA196002 OLE196002 OBI196002 NRM196002 NHQ196002 MXU196002 MNY196002 MEC196002 LUG196002 LKK196002 LAO196002 KQS196002 KGW196002 JXA196002 JNE196002 JDI196002 ITM196002 IJQ196002 HZU196002 HPY196002 HGC196002 GWG196002 GMK196002 GCO196002 FSS196002 FIW196002 EZA196002 EPE196002 EFI196002 DVM196002 DLQ196002 DBU196002 CRY196002 CIC196002 BYG196002 BOK196002 BEO196002 AUS196002 AKW196002 ABA196002 RE196002 HI196002 WTU130466 WJY130466 WAC130466 VQG130466 VGK130466 UWO130466 UMS130466 UCW130466 TTA130466 TJE130466 SZI130466 SPM130466 SFQ130466 RVU130466 RLY130466 RCC130466 QSG130466 QIK130466 PYO130466 POS130466 PEW130466 OVA130466 OLE130466 OBI130466 NRM130466 NHQ130466 MXU130466 MNY130466 MEC130466 LUG130466 LKK130466 LAO130466 KQS130466 KGW130466 JXA130466 JNE130466 JDI130466 ITM130466 IJQ130466 HZU130466 HPY130466 HGC130466 GWG130466 GMK130466 GCO130466 FSS130466 FIW130466 EZA130466 EPE130466 EFI130466 DVM130466 DLQ130466 DBU130466 CRY130466 CIC130466 BYG130466 BOK130466 BEO130466 AUS130466 AKW130466 ABA130466 RE130466 HI130466 WTU64930 WJY64930 WAC64930 VQG64930 VGK64930 UWO64930 UMS64930 UCW64930 TTA64930 TJE64930 SZI64930 SPM64930 SFQ64930 RVU64930 RLY64930 RCC64930 QSG64930 QIK64930 PYO64930 POS64930 PEW64930 OVA64930 OLE64930 OBI64930 NRM64930 NHQ64930 MXU64930 MNY64930 MEC64930 LUG64930 LKK64930 LAO64930 KQS64930 KGW64930 JXA64930 JNE64930 JDI64930 ITM64930 IJQ64930 HZU64930 HPY64930 HGC64930 GWG64930 GMK64930 GCO64930 FSS64930 FIW64930 EZA64930 EPE64930 EFI64930 DVM64930 DLQ64930 DBU64930 CRY64930 CIC64930 BYG64930 BOK64930 BEO64930 AUS64930 AKW64930 ABA64930 RE64930 HI64930 C130466 C196002 C261538 C327074 C392610 C458146 C523682 C589218 C654754 C720290 C785826 C851362 C916898 C982434 C64930 C5 WTU5 WJY5 WAC5 VQG5 VGK5 UWO5 UMS5 UCW5 TTA5 TJE5 SZI5 SPM5 SFQ5 RVU5 RLY5 RCC5 QSG5 QIK5 PYO5 POS5 PEW5 OVA5 OLE5 OBI5 NRM5 NHQ5 MXU5 MNY5 MEC5 LUG5 LKK5 LAO5 KQS5 KGW5 JXA5 JNE5 JDI5 ITM5 IJQ5 HZU5 HPY5 HGC5 GWG5 GMK5 GCO5 FSS5 FIW5 EZA5 EPE5 EFI5 DVM5 DLQ5 DBU5 CRY5 CIC5 BYG5 BOK5 BEO5 AUS5 AKW5 ABA5 RE5 HI5">
      <formula1>оп</formula1>
    </dataValidation>
  </dataValidations>
  <pageMargins left="3.937007874015748E-2" right="3.937007874015748E-2" top="0.19685039370078738" bottom="0.15748031496062992" header="0.31496062992125984" footer="0"/>
  <pageSetup paperSize="9" scale="41"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Законы №17-4487 и № 3-1004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Дайнеко Ольга Олеговна</dc:creator>
  <cp:lastModifiedBy>Яна В. Ганжа</cp:lastModifiedBy>
  <cp:revision>3</cp:revision>
  <cp:lastPrinted>2024-01-17T07:54:08Z</cp:lastPrinted>
  <dcterms:created xsi:type="dcterms:W3CDTF">2006-09-28T05:33:49Z</dcterms:created>
  <dcterms:modified xsi:type="dcterms:W3CDTF">2024-01-18T10:32:39Z</dcterms:modified>
</cp:coreProperties>
</file>