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28800" windowHeight="12435"/>
  </bookViews>
  <sheets>
    <sheet name="край" sheetId="4" r:id="rId1"/>
  </sheets>
  <definedNames>
    <definedName name="_xlnm._FilterDatabase" localSheetId="0" hidden="1">край!$A$8:$T$170</definedName>
    <definedName name="_xlnm.Print_Titles" localSheetId="0">край!$A:$A,край!$5:$8</definedName>
    <definedName name="_xlnm.Print_Area" localSheetId="0">край!$A$1:$T$169</definedName>
  </definedNames>
  <calcPr calcId="145621"/>
</workbook>
</file>

<file path=xl/calcChain.xml><?xml version="1.0" encoding="utf-8"?>
<calcChain xmlns="http://schemas.openxmlformats.org/spreadsheetml/2006/main">
  <c r="R169" i="4" l="1"/>
  <c r="Q108" i="4" l="1"/>
  <c r="Q170" i="4"/>
  <c r="G169" i="4" l="1"/>
  <c r="H169" i="4" s="1"/>
  <c r="I169" i="4" s="1"/>
  <c r="J169" i="4" s="1"/>
  <c r="K169" i="4" s="1"/>
  <c r="L169" i="4" s="1"/>
  <c r="M169" i="4" s="1"/>
  <c r="N169" i="4" s="1"/>
  <c r="O169" i="4" s="1"/>
  <c r="P169" i="4" s="1"/>
  <c r="Q169" i="4" s="1"/>
  <c r="G106" i="4" l="1"/>
  <c r="H106" i="4" s="1"/>
  <c r="I106" i="4" s="1"/>
  <c r="J106" i="4" s="1"/>
  <c r="K106" i="4" s="1"/>
  <c r="L106" i="4" s="1"/>
  <c r="M106" i="4" s="1"/>
  <c r="N106" i="4" s="1"/>
  <c r="O106" i="4" s="1"/>
  <c r="P106" i="4" s="1"/>
  <c r="Q106" i="4" s="1"/>
  <c r="G107" i="4"/>
  <c r="H107" i="4" s="1"/>
  <c r="I107" i="4" s="1"/>
  <c r="J107" i="4" s="1"/>
  <c r="K107" i="4" s="1"/>
  <c r="L107" i="4" s="1"/>
  <c r="M107" i="4" s="1"/>
  <c r="N107" i="4" s="1"/>
  <c r="O107" i="4" s="1"/>
  <c r="P107" i="4" s="1"/>
  <c r="Q107" i="4" s="1"/>
  <c r="G108" i="4"/>
  <c r="H108" i="4" s="1"/>
  <c r="I108" i="4" s="1"/>
  <c r="J108" i="4" s="1"/>
  <c r="K108" i="4" s="1"/>
  <c r="L108" i="4" s="1"/>
  <c r="M108" i="4" s="1"/>
  <c r="N108" i="4" s="1"/>
  <c r="O108" i="4" s="1"/>
  <c r="E168" i="4" l="1"/>
  <c r="G168" i="4" s="1"/>
  <c r="H168" i="4" s="1"/>
  <c r="I168" i="4" s="1"/>
  <c r="J168" i="4" s="1"/>
  <c r="K168" i="4" s="1"/>
  <c r="L168" i="4" s="1"/>
  <c r="M168" i="4" s="1"/>
  <c r="N168" i="4" s="1"/>
  <c r="O168" i="4" s="1"/>
  <c r="P168" i="4" s="1"/>
  <c r="Q168" i="4" s="1"/>
  <c r="B157" i="4" l="1"/>
  <c r="B120" i="4" l="1"/>
  <c r="C120" i="4" s="1"/>
  <c r="C165" i="4" l="1"/>
  <c r="D165" i="4" s="1"/>
  <c r="E165" i="4" s="1"/>
  <c r="G165" i="4" s="1"/>
  <c r="H165" i="4" s="1"/>
  <c r="I165" i="4" s="1"/>
  <c r="J165" i="4" s="1"/>
  <c r="K165" i="4" s="1"/>
  <c r="L165" i="4" s="1"/>
  <c r="M165" i="4" s="1"/>
  <c r="N165" i="4" s="1"/>
  <c r="O165" i="4" s="1"/>
  <c r="C133" i="4"/>
  <c r="D133" i="4" s="1"/>
  <c r="E133" i="4" s="1"/>
  <c r="G133" i="4" s="1"/>
  <c r="H133" i="4" s="1"/>
  <c r="I133" i="4" s="1"/>
  <c r="J133" i="4" s="1"/>
  <c r="K133" i="4" s="1"/>
  <c r="L133" i="4" s="1"/>
  <c r="M133" i="4" s="1"/>
  <c r="N133" i="4" s="1"/>
  <c r="O133" i="4" s="1"/>
  <c r="C134" i="4"/>
  <c r="D134" i="4" s="1"/>
  <c r="E134" i="4" s="1"/>
  <c r="G134" i="4" s="1"/>
  <c r="H134" i="4" s="1"/>
  <c r="I134" i="4" s="1"/>
  <c r="J134" i="4" s="1"/>
  <c r="K134" i="4" s="1"/>
  <c r="L134" i="4" s="1"/>
  <c r="M134" i="4" s="1"/>
  <c r="N134" i="4" s="1"/>
  <c r="O134" i="4" s="1"/>
  <c r="C135" i="4"/>
  <c r="D135" i="4" s="1"/>
  <c r="E135" i="4" s="1"/>
  <c r="G135" i="4" s="1"/>
  <c r="H135" i="4" s="1"/>
  <c r="I135" i="4" s="1"/>
  <c r="J135" i="4" s="1"/>
  <c r="K135" i="4" s="1"/>
  <c r="L135" i="4" s="1"/>
  <c r="M135" i="4" s="1"/>
  <c r="N135" i="4" s="1"/>
  <c r="O135" i="4" s="1"/>
  <c r="C136" i="4"/>
  <c r="D136" i="4" s="1"/>
  <c r="E136" i="4" s="1"/>
  <c r="G136" i="4" s="1"/>
  <c r="H136" i="4" s="1"/>
  <c r="I136" i="4" s="1"/>
  <c r="J136" i="4" s="1"/>
  <c r="K136" i="4" s="1"/>
  <c r="L136" i="4" s="1"/>
  <c r="M136" i="4" s="1"/>
  <c r="N136" i="4" s="1"/>
  <c r="O136" i="4" s="1"/>
  <c r="C137" i="4"/>
  <c r="D137" i="4" s="1"/>
  <c r="E137" i="4" s="1"/>
  <c r="G137" i="4" s="1"/>
  <c r="H137" i="4" s="1"/>
  <c r="I137" i="4" s="1"/>
  <c r="J137" i="4" s="1"/>
  <c r="K137" i="4" s="1"/>
  <c r="L137" i="4" s="1"/>
  <c r="M137" i="4" s="1"/>
  <c r="N137" i="4" s="1"/>
  <c r="O137" i="4" s="1"/>
  <c r="C138" i="4"/>
  <c r="D138" i="4" s="1"/>
  <c r="E138" i="4" s="1"/>
  <c r="G138" i="4" s="1"/>
  <c r="H138" i="4" s="1"/>
  <c r="I138" i="4" s="1"/>
  <c r="J138" i="4" s="1"/>
  <c r="K138" i="4" s="1"/>
  <c r="L138" i="4" s="1"/>
  <c r="M138" i="4" s="1"/>
  <c r="N138" i="4" s="1"/>
  <c r="O138" i="4" s="1"/>
  <c r="C139" i="4"/>
  <c r="D139" i="4" s="1"/>
  <c r="E139" i="4" s="1"/>
  <c r="G139" i="4" s="1"/>
  <c r="H139" i="4" s="1"/>
  <c r="I139" i="4" s="1"/>
  <c r="J139" i="4" s="1"/>
  <c r="K139" i="4" s="1"/>
  <c r="L139" i="4" s="1"/>
  <c r="M139" i="4" s="1"/>
  <c r="N139" i="4" s="1"/>
  <c r="O139" i="4" s="1"/>
  <c r="C140" i="4"/>
  <c r="D140" i="4" s="1"/>
  <c r="E140" i="4" s="1"/>
  <c r="G140" i="4" s="1"/>
  <c r="H140" i="4" s="1"/>
  <c r="I140" i="4" s="1"/>
  <c r="J140" i="4" s="1"/>
  <c r="K140" i="4" s="1"/>
  <c r="L140" i="4" s="1"/>
  <c r="M140" i="4" s="1"/>
  <c r="N140" i="4" s="1"/>
  <c r="O140" i="4" s="1"/>
  <c r="C141" i="4"/>
  <c r="D141" i="4" s="1"/>
  <c r="E141" i="4" s="1"/>
  <c r="G141" i="4" s="1"/>
  <c r="H141" i="4" s="1"/>
  <c r="I141" i="4" s="1"/>
  <c r="J141" i="4" s="1"/>
  <c r="K141" i="4" s="1"/>
  <c r="L141" i="4" s="1"/>
  <c r="M141" i="4" s="1"/>
  <c r="N141" i="4" s="1"/>
  <c r="O141" i="4" s="1"/>
  <c r="C142" i="4"/>
  <c r="D142" i="4" s="1"/>
  <c r="E142" i="4" s="1"/>
  <c r="G142" i="4" s="1"/>
  <c r="H142" i="4" s="1"/>
  <c r="I142" i="4" s="1"/>
  <c r="J142" i="4" s="1"/>
  <c r="K142" i="4" s="1"/>
  <c r="L142" i="4" s="1"/>
  <c r="M142" i="4" s="1"/>
  <c r="N142" i="4" s="1"/>
  <c r="O142" i="4" s="1"/>
  <c r="C143" i="4"/>
  <c r="D143" i="4" s="1"/>
  <c r="E143" i="4" s="1"/>
  <c r="G143" i="4" s="1"/>
  <c r="H143" i="4" s="1"/>
  <c r="I143" i="4" s="1"/>
  <c r="J143" i="4" s="1"/>
  <c r="K143" i="4" s="1"/>
  <c r="L143" i="4" s="1"/>
  <c r="M143" i="4" s="1"/>
  <c r="N143" i="4" s="1"/>
  <c r="O143" i="4" s="1"/>
  <c r="C144" i="4"/>
  <c r="D144" i="4" s="1"/>
  <c r="E144" i="4" s="1"/>
  <c r="G144" i="4" s="1"/>
  <c r="H144" i="4" s="1"/>
  <c r="I144" i="4" s="1"/>
  <c r="J144" i="4" s="1"/>
  <c r="K144" i="4" s="1"/>
  <c r="L144" i="4" s="1"/>
  <c r="M144" i="4" s="1"/>
  <c r="N144" i="4" s="1"/>
  <c r="O144" i="4" s="1"/>
  <c r="C130" i="4"/>
  <c r="D130" i="4" s="1"/>
  <c r="E130" i="4" s="1"/>
  <c r="G130" i="4" s="1"/>
  <c r="H130" i="4" s="1"/>
  <c r="I130" i="4" s="1"/>
  <c r="J130" i="4" s="1"/>
  <c r="K130" i="4" s="1"/>
  <c r="L130" i="4" s="1"/>
  <c r="M130" i="4" s="1"/>
  <c r="N130" i="4" s="1"/>
  <c r="O130" i="4" s="1"/>
  <c r="P130" i="4" s="1"/>
  <c r="Q130" i="4" s="1"/>
  <c r="C131" i="4"/>
  <c r="D131" i="4" s="1"/>
  <c r="E131" i="4" s="1"/>
  <c r="G131" i="4" s="1"/>
  <c r="H131" i="4" s="1"/>
  <c r="I131" i="4" s="1"/>
  <c r="J131" i="4" s="1"/>
  <c r="K131" i="4" s="1"/>
  <c r="L131" i="4" s="1"/>
  <c r="M131" i="4" s="1"/>
  <c r="N131" i="4" s="1"/>
  <c r="O131" i="4" s="1"/>
  <c r="C132" i="4"/>
  <c r="D132" i="4" s="1"/>
  <c r="E132" i="4" s="1"/>
  <c r="G132" i="4" s="1"/>
  <c r="H132" i="4" s="1"/>
  <c r="I132" i="4" s="1"/>
  <c r="J132" i="4" s="1"/>
  <c r="K132" i="4" s="1"/>
  <c r="L132" i="4" s="1"/>
  <c r="M132" i="4" s="1"/>
  <c r="N132" i="4" s="1"/>
  <c r="O132" i="4" s="1"/>
  <c r="C128" i="4"/>
  <c r="D128" i="4" s="1"/>
  <c r="E128" i="4" s="1"/>
  <c r="G128" i="4" s="1"/>
  <c r="H128" i="4" s="1"/>
  <c r="I128" i="4" s="1"/>
  <c r="J128" i="4" s="1"/>
  <c r="K128" i="4" s="1"/>
  <c r="L128" i="4" s="1"/>
  <c r="M128" i="4" s="1"/>
  <c r="N128" i="4" s="1"/>
  <c r="O128" i="4" s="1"/>
  <c r="C129" i="4"/>
  <c r="D129" i="4" s="1"/>
  <c r="E129" i="4" s="1"/>
  <c r="G129" i="4" s="1"/>
  <c r="H129" i="4" s="1"/>
  <c r="I129" i="4" s="1"/>
  <c r="J129" i="4" s="1"/>
  <c r="K129" i="4" s="1"/>
  <c r="L129" i="4" s="1"/>
  <c r="M129" i="4" s="1"/>
  <c r="N129" i="4" s="1"/>
  <c r="O129" i="4" s="1"/>
  <c r="C100" i="4"/>
  <c r="C101" i="4"/>
  <c r="D101" i="4" s="1"/>
  <c r="E101" i="4" s="1"/>
  <c r="G101" i="4" s="1"/>
  <c r="H101" i="4" s="1"/>
  <c r="I101" i="4" s="1"/>
  <c r="J101" i="4" s="1"/>
  <c r="K101" i="4" s="1"/>
  <c r="L101" i="4" s="1"/>
  <c r="M101" i="4" s="1"/>
  <c r="N101" i="4" s="1"/>
  <c r="O101" i="4" s="1"/>
  <c r="C102" i="4"/>
  <c r="D102" i="4" s="1"/>
  <c r="E102" i="4" s="1"/>
  <c r="G102" i="4" s="1"/>
  <c r="H102" i="4" s="1"/>
  <c r="I102" i="4" s="1"/>
  <c r="J102" i="4" s="1"/>
  <c r="K102" i="4" s="1"/>
  <c r="L102" i="4" s="1"/>
  <c r="M102" i="4" s="1"/>
  <c r="N102" i="4" s="1"/>
  <c r="O102" i="4" s="1"/>
  <c r="C103" i="4"/>
  <c r="C104" i="4"/>
  <c r="C105" i="4"/>
  <c r="D105" i="4" s="1"/>
  <c r="E105" i="4" s="1"/>
  <c r="G105" i="4" s="1"/>
  <c r="H105" i="4" s="1"/>
  <c r="I105" i="4" s="1"/>
  <c r="J105" i="4" s="1"/>
  <c r="K105" i="4" s="1"/>
  <c r="L105" i="4" s="1"/>
  <c r="M105" i="4" s="1"/>
  <c r="N105" i="4" s="1"/>
  <c r="O105" i="4" s="1"/>
  <c r="P105" i="4" s="1"/>
  <c r="Q105" i="4" s="1"/>
  <c r="C109" i="4"/>
  <c r="D109" i="4" s="1"/>
  <c r="E109" i="4" s="1"/>
  <c r="G109" i="4" s="1"/>
  <c r="H109" i="4" s="1"/>
  <c r="I109" i="4" s="1"/>
  <c r="J109" i="4" s="1"/>
  <c r="K109" i="4" s="1"/>
  <c r="L109" i="4" s="1"/>
  <c r="M109" i="4" s="1"/>
  <c r="N109" i="4" s="1"/>
  <c r="O109" i="4" s="1"/>
  <c r="C110" i="4"/>
  <c r="D110" i="4" s="1"/>
  <c r="E110" i="4" s="1"/>
  <c r="G110" i="4" s="1"/>
  <c r="H110" i="4" s="1"/>
  <c r="I110" i="4" s="1"/>
  <c r="J110" i="4" s="1"/>
  <c r="K110" i="4" s="1"/>
  <c r="L110" i="4" s="1"/>
  <c r="M110" i="4" s="1"/>
  <c r="N110" i="4" s="1"/>
  <c r="O110" i="4" s="1"/>
  <c r="C111" i="4"/>
  <c r="D111" i="4" s="1"/>
  <c r="E111" i="4" s="1"/>
  <c r="G111" i="4" s="1"/>
  <c r="H111" i="4" s="1"/>
  <c r="I111" i="4" s="1"/>
  <c r="J111" i="4" s="1"/>
  <c r="K111" i="4" s="1"/>
  <c r="L111" i="4" s="1"/>
  <c r="M111" i="4" s="1"/>
  <c r="N111" i="4" s="1"/>
  <c r="O111" i="4" s="1"/>
  <c r="C112" i="4"/>
  <c r="D112" i="4" s="1"/>
  <c r="E112" i="4" s="1"/>
  <c r="G112" i="4" s="1"/>
  <c r="H112" i="4" s="1"/>
  <c r="I112" i="4" s="1"/>
  <c r="J112" i="4" s="1"/>
  <c r="K112" i="4" s="1"/>
  <c r="L112" i="4" s="1"/>
  <c r="M112" i="4" s="1"/>
  <c r="N112" i="4" s="1"/>
  <c r="O112" i="4" s="1"/>
  <c r="C113" i="4"/>
  <c r="D113" i="4" s="1"/>
  <c r="E113" i="4" s="1"/>
  <c r="G113" i="4" s="1"/>
  <c r="H113" i="4" s="1"/>
  <c r="I113" i="4" s="1"/>
  <c r="J113" i="4" s="1"/>
  <c r="K113" i="4" s="1"/>
  <c r="L113" i="4" s="1"/>
  <c r="M113" i="4" s="1"/>
  <c r="N113" i="4" s="1"/>
  <c r="O113" i="4" s="1"/>
  <c r="C114" i="4"/>
  <c r="D114" i="4" s="1"/>
  <c r="E114" i="4" s="1"/>
  <c r="G114" i="4" s="1"/>
  <c r="H114" i="4" s="1"/>
  <c r="I114" i="4" s="1"/>
  <c r="J114" i="4" s="1"/>
  <c r="K114" i="4" s="1"/>
  <c r="L114" i="4" s="1"/>
  <c r="M114" i="4" s="1"/>
  <c r="N114" i="4" s="1"/>
  <c r="O114" i="4" s="1"/>
  <c r="C63" i="4"/>
  <c r="D63" i="4" s="1"/>
  <c r="E63" i="4" s="1"/>
  <c r="G63" i="4" s="1"/>
  <c r="H63" i="4" s="1"/>
  <c r="I63" i="4" s="1"/>
  <c r="J63" i="4" s="1"/>
  <c r="K63" i="4" s="1"/>
  <c r="L63" i="4" s="1"/>
  <c r="M63" i="4" s="1"/>
  <c r="N63" i="4" s="1"/>
  <c r="O63" i="4" s="1"/>
  <c r="C64" i="4"/>
  <c r="D64" i="4" s="1"/>
  <c r="E64" i="4" s="1"/>
  <c r="G64" i="4" s="1"/>
  <c r="H64" i="4" s="1"/>
  <c r="I64" i="4" s="1"/>
  <c r="J64" i="4" s="1"/>
  <c r="K64" i="4" s="1"/>
  <c r="L64" i="4" s="1"/>
  <c r="M64" i="4" s="1"/>
  <c r="N64" i="4" s="1"/>
  <c r="O64" i="4" s="1"/>
  <c r="C65" i="4"/>
  <c r="D65" i="4" s="1"/>
  <c r="E65" i="4" s="1"/>
  <c r="G65" i="4" s="1"/>
  <c r="H65" i="4" s="1"/>
  <c r="I65" i="4" s="1"/>
  <c r="J65" i="4" s="1"/>
  <c r="K65" i="4" s="1"/>
  <c r="L65" i="4" s="1"/>
  <c r="M65" i="4" s="1"/>
  <c r="N65" i="4" s="1"/>
  <c r="O65" i="4" s="1"/>
  <c r="C67" i="4"/>
  <c r="D67" i="4" s="1"/>
  <c r="E67" i="4" s="1"/>
  <c r="G67" i="4" s="1"/>
  <c r="H67" i="4" s="1"/>
  <c r="I67" i="4" s="1"/>
  <c r="J67" i="4" s="1"/>
  <c r="K67" i="4" s="1"/>
  <c r="L67" i="4" s="1"/>
  <c r="M67" i="4" s="1"/>
  <c r="N67" i="4" s="1"/>
  <c r="O67" i="4" s="1"/>
  <c r="C68" i="4"/>
  <c r="D68" i="4" s="1"/>
  <c r="E68" i="4" s="1"/>
  <c r="G68" i="4" s="1"/>
  <c r="H68" i="4" s="1"/>
  <c r="I68" i="4" s="1"/>
  <c r="J68" i="4" s="1"/>
  <c r="K68" i="4" s="1"/>
  <c r="L68" i="4" s="1"/>
  <c r="M68" i="4" s="1"/>
  <c r="N68" i="4" s="1"/>
  <c r="O68" i="4" s="1"/>
  <c r="C69" i="4"/>
  <c r="D69" i="4" s="1"/>
  <c r="E69" i="4" s="1"/>
  <c r="G69" i="4" s="1"/>
  <c r="H69" i="4" s="1"/>
  <c r="I69" i="4" s="1"/>
  <c r="J69" i="4" s="1"/>
  <c r="K69" i="4" s="1"/>
  <c r="L69" i="4" s="1"/>
  <c r="M69" i="4" s="1"/>
  <c r="N69" i="4" s="1"/>
  <c r="O69" i="4" s="1"/>
  <c r="C66" i="4"/>
  <c r="D66" i="4" s="1"/>
  <c r="E66" i="4" s="1"/>
  <c r="G66" i="4" s="1"/>
  <c r="H66" i="4" s="1"/>
  <c r="I66" i="4" s="1"/>
  <c r="J66" i="4" s="1"/>
  <c r="K66" i="4" s="1"/>
  <c r="L66" i="4" s="1"/>
  <c r="M66" i="4" s="1"/>
  <c r="N66" i="4" s="1"/>
  <c r="O66" i="4" s="1"/>
  <c r="C70" i="4"/>
  <c r="D70" i="4" s="1"/>
  <c r="E70" i="4" s="1"/>
  <c r="G70" i="4" s="1"/>
  <c r="H70" i="4" s="1"/>
  <c r="I70" i="4" s="1"/>
  <c r="J70" i="4" s="1"/>
  <c r="K70" i="4" s="1"/>
  <c r="L70" i="4" s="1"/>
  <c r="M70" i="4" s="1"/>
  <c r="N70" i="4" s="1"/>
  <c r="O70" i="4" s="1"/>
  <c r="C71" i="4"/>
  <c r="D71" i="4" s="1"/>
  <c r="E71" i="4" s="1"/>
  <c r="G71" i="4" s="1"/>
  <c r="H71" i="4" s="1"/>
  <c r="I71" i="4" s="1"/>
  <c r="J71" i="4" s="1"/>
  <c r="K71" i="4" s="1"/>
  <c r="L71" i="4" s="1"/>
  <c r="M71" i="4" s="1"/>
  <c r="N71" i="4" s="1"/>
  <c r="O71" i="4" s="1"/>
  <c r="C72" i="4"/>
  <c r="D72" i="4" s="1"/>
  <c r="E72" i="4" s="1"/>
  <c r="G72" i="4" s="1"/>
  <c r="H72" i="4" s="1"/>
  <c r="I72" i="4" s="1"/>
  <c r="J72" i="4" s="1"/>
  <c r="K72" i="4" s="1"/>
  <c r="L72" i="4" s="1"/>
  <c r="M72" i="4" s="1"/>
  <c r="N72" i="4" s="1"/>
  <c r="O72" i="4" s="1"/>
  <c r="C73" i="4"/>
  <c r="D73" i="4" s="1"/>
  <c r="E73" i="4" s="1"/>
  <c r="G73" i="4" s="1"/>
  <c r="H73" i="4" s="1"/>
  <c r="I73" i="4" s="1"/>
  <c r="J73" i="4" s="1"/>
  <c r="K73" i="4" s="1"/>
  <c r="L73" i="4" s="1"/>
  <c r="M73" i="4" s="1"/>
  <c r="N73" i="4" s="1"/>
  <c r="O73" i="4" s="1"/>
  <c r="C74" i="4"/>
  <c r="D74" i="4" s="1"/>
  <c r="E74" i="4" s="1"/>
  <c r="G74" i="4" s="1"/>
  <c r="H74" i="4" s="1"/>
  <c r="I74" i="4" s="1"/>
  <c r="J74" i="4" s="1"/>
  <c r="K74" i="4" s="1"/>
  <c r="L74" i="4" s="1"/>
  <c r="M74" i="4" s="1"/>
  <c r="N74" i="4" s="1"/>
  <c r="O74" i="4" s="1"/>
  <c r="C75" i="4"/>
  <c r="D75" i="4" s="1"/>
  <c r="E75" i="4" s="1"/>
  <c r="G75" i="4" s="1"/>
  <c r="H75" i="4" s="1"/>
  <c r="I75" i="4" s="1"/>
  <c r="J75" i="4" s="1"/>
  <c r="K75" i="4" s="1"/>
  <c r="L75" i="4" s="1"/>
  <c r="M75" i="4" s="1"/>
  <c r="N75" i="4" s="1"/>
  <c r="O75" i="4" s="1"/>
  <c r="C76" i="4"/>
  <c r="D76" i="4" s="1"/>
  <c r="E76" i="4" s="1"/>
  <c r="G76" i="4" s="1"/>
  <c r="H76" i="4" s="1"/>
  <c r="I76" i="4" s="1"/>
  <c r="J76" i="4" s="1"/>
  <c r="K76" i="4" s="1"/>
  <c r="L76" i="4" s="1"/>
  <c r="M76" i="4" s="1"/>
  <c r="N76" i="4" s="1"/>
  <c r="O76" i="4" s="1"/>
  <c r="C77" i="4"/>
  <c r="D77" i="4" s="1"/>
  <c r="E77" i="4" s="1"/>
  <c r="G77" i="4" s="1"/>
  <c r="H77" i="4" s="1"/>
  <c r="I77" i="4" s="1"/>
  <c r="J77" i="4" s="1"/>
  <c r="K77" i="4" s="1"/>
  <c r="L77" i="4" s="1"/>
  <c r="M77" i="4" s="1"/>
  <c r="N77" i="4" s="1"/>
  <c r="O77" i="4" s="1"/>
  <c r="C78" i="4"/>
  <c r="D78" i="4" s="1"/>
  <c r="E78" i="4" s="1"/>
  <c r="G78" i="4" s="1"/>
  <c r="H78" i="4" s="1"/>
  <c r="I78" i="4" s="1"/>
  <c r="J78" i="4" s="1"/>
  <c r="K78" i="4" s="1"/>
  <c r="L78" i="4" s="1"/>
  <c r="M78" i="4" s="1"/>
  <c r="N78" i="4" s="1"/>
  <c r="O78" i="4" s="1"/>
  <c r="C79" i="4"/>
  <c r="D79" i="4" s="1"/>
  <c r="E79" i="4" s="1"/>
  <c r="G79" i="4" s="1"/>
  <c r="H79" i="4" s="1"/>
  <c r="I79" i="4" s="1"/>
  <c r="J79" i="4" s="1"/>
  <c r="K79" i="4" s="1"/>
  <c r="L79" i="4" s="1"/>
  <c r="M79" i="4" s="1"/>
  <c r="N79" i="4" s="1"/>
  <c r="O79" i="4" s="1"/>
  <c r="C80" i="4"/>
  <c r="D80" i="4" s="1"/>
  <c r="E80" i="4" s="1"/>
  <c r="G80" i="4" s="1"/>
  <c r="H80" i="4" s="1"/>
  <c r="I80" i="4" s="1"/>
  <c r="J80" i="4" s="1"/>
  <c r="K80" i="4" s="1"/>
  <c r="L80" i="4" s="1"/>
  <c r="M80" i="4" s="1"/>
  <c r="N80" i="4" s="1"/>
  <c r="O80" i="4" s="1"/>
  <c r="C81" i="4"/>
  <c r="D81" i="4" s="1"/>
  <c r="E81" i="4" s="1"/>
  <c r="G81" i="4" s="1"/>
  <c r="H81" i="4" s="1"/>
  <c r="I81" i="4" s="1"/>
  <c r="J81" i="4" s="1"/>
  <c r="K81" i="4" s="1"/>
  <c r="L81" i="4" s="1"/>
  <c r="M81" i="4" s="1"/>
  <c r="N81" i="4" s="1"/>
  <c r="O81" i="4" s="1"/>
  <c r="C82" i="4"/>
  <c r="D82" i="4" s="1"/>
  <c r="E82" i="4" s="1"/>
  <c r="G82" i="4" s="1"/>
  <c r="H82" i="4" s="1"/>
  <c r="I82" i="4" s="1"/>
  <c r="J82" i="4" s="1"/>
  <c r="K82" i="4" s="1"/>
  <c r="L82" i="4" s="1"/>
  <c r="M82" i="4" s="1"/>
  <c r="N82" i="4" s="1"/>
  <c r="O82" i="4" s="1"/>
  <c r="C83" i="4"/>
  <c r="D83" i="4" s="1"/>
  <c r="E83" i="4" s="1"/>
  <c r="G83" i="4" s="1"/>
  <c r="H83" i="4" s="1"/>
  <c r="I83" i="4" s="1"/>
  <c r="J83" i="4" s="1"/>
  <c r="K83" i="4" s="1"/>
  <c r="L83" i="4" s="1"/>
  <c r="M83" i="4" s="1"/>
  <c r="N83" i="4" s="1"/>
  <c r="O83" i="4" s="1"/>
  <c r="C84" i="4"/>
  <c r="D84" i="4" s="1"/>
  <c r="E84" i="4" s="1"/>
  <c r="G84" i="4" s="1"/>
  <c r="H84" i="4" s="1"/>
  <c r="I84" i="4" s="1"/>
  <c r="J84" i="4" s="1"/>
  <c r="K84" i="4" s="1"/>
  <c r="L84" i="4" s="1"/>
  <c r="M84" i="4" s="1"/>
  <c r="N84" i="4" s="1"/>
  <c r="O84" i="4" s="1"/>
  <c r="C85" i="4"/>
  <c r="D85" i="4" s="1"/>
  <c r="E85" i="4" s="1"/>
  <c r="G85" i="4" s="1"/>
  <c r="H85" i="4" s="1"/>
  <c r="I85" i="4" s="1"/>
  <c r="J85" i="4" s="1"/>
  <c r="K85" i="4" s="1"/>
  <c r="L85" i="4" s="1"/>
  <c r="M85" i="4" s="1"/>
  <c r="N85" i="4" s="1"/>
  <c r="O85" i="4" s="1"/>
  <c r="C86" i="4"/>
  <c r="D86" i="4" s="1"/>
  <c r="E86" i="4" s="1"/>
  <c r="G86" i="4" s="1"/>
  <c r="H86" i="4" s="1"/>
  <c r="I86" i="4" s="1"/>
  <c r="J86" i="4" s="1"/>
  <c r="K86" i="4" s="1"/>
  <c r="L86" i="4" s="1"/>
  <c r="M86" i="4" s="1"/>
  <c r="N86" i="4" s="1"/>
  <c r="O86" i="4" s="1"/>
  <c r="C87" i="4"/>
  <c r="D87" i="4" s="1"/>
  <c r="E87" i="4" s="1"/>
  <c r="G87" i="4" s="1"/>
  <c r="H87" i="4" s="1"/>
  <c r="I87" i="4" s="1"/>
  <c r="J87" i="4" s="1"/>
  <c r="K87" i="4" s="1"/>
  <c r="L87" i="4" s="1"/>
  <c r="M87" i="4" s="1"/>
  <c r="N87" i="4" s="1"/>
  <c r="O87" i="4" s="1"/>
  <c r="C88" i="4"/>
  <c r="D88" i="4" s="1"/>
  <c r="E88" i="4" s="1"/>
  <c r="G88" i="4" s="1"/>
  <c r="H88" i="4" s="1"/>
  <c r="I88" i="4" s="1"/>
  <c r="J88" i="4" s="1"/>
  <c r="K88" i="4" s="1"/>
  <c r="L88" i="4" s="1"/>
  <c r="M88" i="4" s="1"/>
  <c r="N88" i="4" s="1"/>
  <c r="O88" i="4" s="1"/>
  <c r="C89" i="4"/>
  <c r="D89" i="4" s="1"/>
  <c r="E89" i="4" s="1"/>
  <c r="G89" i="4" s="1"/>
  <c r="H89" i="4" s="1"/>
  <c r="I89" i="4" s="1"/>
  <c r="J89" i="4" s="1"/>
  <c r="K89" i="4" s="1"/>
  <c r="L89" i="4" s="1"/>
  <c r="M89" i="4" s="1"/>
  <c r="N89" i="4" s="1"/>
  <c r="O89" i="4" s="1"/>
  <c r="C90" i="4"/>
  <c r="D90" i="4" s="1"/>
  <c r="E90" i="4" s="1"/>
  <c r="G90" i="4" s="1"/>
  <c r="H90" i="4" s="1"/>
  <c r="I90" i="4" s="1"/>
  <c r="J90" i="4" s="1"/>
  <c r="K90" i="4" s="1"/>
  <c r="L90" i="4" s="1"/>
  <c r="M90" i="4" s="1"/>
  <c r="N90" i="4" s="1"/>
  <c r="O90" i="4" s="1"/>
  <c r="C91" i="4"/>
  <c r="D91" i="4" s="1"/>
  <c r="E91" i="4" s="1"/>
  <c r="G91" i="4" s="1"/>
  <c r="H91" i="4" s="1"/>
  <c r="I91" i="4" s="1"/>
  <c r="J91" i="4" s="1"/>
  <c r="K91" i="4" s="1"/>
  <c r="L91" i="4" s="1"/>
  <c r="M91" i="4" s="1"/>
  <c r="N91" i="4" s="1"/>
  <c r="O91" i="4" s="1"/>
  <c r="C92" i="4"/>
  <c r="D92" i="4" s="1"/>
  <c r="E92" i="4" s="1"/>
  <c r="G92" i="4" s="1"/>
  <c r="H92" i="4" s="1"/>
  <c r="I92" i="4" s="1"/>
  <c r="J92" i="4" s="1"/>
  <c r="K92" i="4" s="1"/>
  <c r="L92" i="4" s="1"/>
  <c r="M92" i="4" s="1"/>
  <c r="N92" i="4" s="1"/>
  <c r="O92" i="4" s="1"/>
  <c r="C93" i="4"/>
  <c r="D93" i="4" s="1"/>
  <c r="E93" i="4" s="1"/>
  <c r="G93" i="4" s="1"/>
  <c r="H93" i="4" s="1"/>
  <c r="I93" i="4" s="1"/>
  <c r="J93" i="4" s="1"/>
  <c r="K93" i="4" s="1"/>
  <c r="L93" i="4" s="1"/>
  <c r="M93" i="4" s="1"/>
  <c r="N93" i="4" s="1"/>
  <c r="O93" i="4" s="1"/>
  <c r="C94" i="4"/>
  <c r="D94" i="4" s="1"/>
  <c r="E94" i="4" s="1"/>
  <c r="G94" i="4" s="1"/>
  <c r="H94" i="4" s="1"/>
  <c r="I94" i="4" s="1"/>
  <c r="J94" i="4" s="1"/>
  <c r="K94" i="4" s="1"/>
  <c r="L94" i="4" s="1"/>
  <c r="M94" i="4" s="1"/>
  <c r="N94" i="4" s="1"/>
  <c r="O94" i="4" s="1"/>
  <c r="C95" i="4"/>
  <c r="D95" i="4" s="1"/>
  <c r="E95" i="4" s="1"/>
  <c r="G95" i="4" s="1"/>
  <c r="H95" i="4" s="1"/>
  <c r="I95" i="4" s="1"/>
  <c r="J95" i="4" s="1"/>
  <c r="K95" i="4" s="1"/>
  <c r="L95" i="4" s="1"/>
  <c r="M95" i="4" s="1"/>
  <c r="N95" i="4" s="1"/>
  <c r="O95" i="4" s="1"/>
  <c r="C96" i="4"/>
  <c r="D96" i="4" s="1"/>
  <c r="E96" i="4" s="1"/>
  <c r="G96" i="4" s="1"/>
  <c r="H96" i="4" s="1"/>
  <c r="I96" i="4" s="1"/>
  <c r="J96" i="4" s="1"/>
  <c r="K96" i="4" s="1"/>
  <c r="L96" i="4" s="1"/>
  <c r="M96" i="4" s="1"/>
  <c r="N96" i="4" s="1"/>
  <c r="O96" i="4" s="1"/>
  <c r="C24" i="4"/>
  <c r="D24" i="4" s="1"/>
  <c r="E24" i="4" s="1"/>
  <c r="G24" i="4" s="1"/>
  <c r="H24" i="4" s="1"/>
  <c r="I24" i="4" s="1"/>
  <c r="J24" i="4" s="1"/>
  <c r="K24" i="4" s="1"/>
  <c r="L24" i="4" s="1"/>
  <c r="M24" i="4" s="1"/>
  <c r="N24" i="4" s="1"/>
  <c r="O24" i="4" s="1"/>
  <c r="C25" i="4"/>
  <c r="D25" i="4" s="1"/>
  <c r="E25" i="4" s="1"/>
  <c r="G25" i="4" s="1"/>
  <c r="H25" i="4" s="1"/>
  <c r="I25" i="4" s="1"/>
  <c r="J25" i="4" s="1"/>
  <c r="K25" i="4" s="1"/>
  <c r="L25" i="4" s="1"/>
  <c r="M25" i="4" s="1"/>
  <c r="N25" i="4" s="1"/>
  <c r="O25" i="4" s="1"/>
  <c r="C26" i="4"/>
  <c r="C27" i="4"/>
  <c r="D27" i="4" s="1"/>
  <c r="E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C28" i="4"/>
  <c r="D28" i="4" s="1"/>
  <c r="E28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C29" i="4"/>
  <c r="D29" i="4" s="1"/>
  <c r="E29" i="4" s="1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C30" i="4"/>
  <c r="D30" i="4" s="1"/>
  <c r="E30" i="4" s="1"/>
  <c r="G30" i="4" s="1"/>
  <c r="H30" i="4" s="1"/>
  <c r="I30" i="4" s="1"/>
  <c r="J30" i="4" s="1"/>
  <c r="K30" i="4" s="1"/>
  <c r="L30" i="4" s="1"/>
  <c r="M30" i="4" s="1"/>
  <c r="N30" i="4" s="1"/>
  <c r="O30" i="4" s="1"/>
  <c r="C31" i="4"/>
  <c r="D31" i="4" s="1"/>
  <c r="C32" i="4"/>
  <c r="D32" i="4" s="1"/>
  <c r="E32" i="4" s="1"/>
  <c r="G32" i="4" s="1"/>
  <c r="H32" i="4" s="1"/>
  <c r="I32" i="4" s="1"/>
  <c r="J32" i="4" s="1"/>
  <c r="K32" i="4" s="1"/>
  <c r="L32" i="4" s="1"/>
  <c r="M32" i="4" s="1"/>
  <c r="N32" i="4" s="1"/>
  <c r="O32" i="4" s="1"/>
  <c r="P32" i="4" s="1"/>
  <c r="C33" i="4"/>
  <c r="D33" i="4" s="1"/>
  <c r="E33" i="4" s="1"/>
  <c r="G33" i="4" s="1"/>
  <c r="H33" i="4" s="1"/>
  <c r="I33" i="4" s="1"/>
  <c r="J33" i="4" s="1"/>
  <c r="K33" i="4" s="1"/>
  <c r="L33" i="4" s="1"/>
  <c r="M33" i="4" s="1"/>
  <c r="N33" i="4" s="1"/>
  <c r="O33" i="4" s="1"/>
  <c r="C34" i="4"/>
  <c r="D34" i="4" s="1"/>
  <c r="E34" i="4" s="1"/>
  <c r="G34" i="4" s="1"/>
  <c r="H34" i="4" s="1"/>
  <c r="I34" i="4" s="1"/>
  <c r="J34" i="4" s="1"/>
  <c r="K34" i="4" s="1"/>
  <c r="L34" i="4" s="1"/>
  <c r="M34" i="4" s="1"/>
  <c r="N34" i="4" s="1"/>
  <c r="O34" i="4" s="1"/>
  <c r="C35" i="4"/>
  <c r="D35" i="4" s="1"/>
  <c r="E35" i="4" s="1"/>
  <c r="G35" i="4" s="1"/>
  <c r="H35" i="4" s="1"/>
  <c r="I35" i="4" s="1"/>
  <c r="J35" i="4" s="1"/>
  <c r="K35" i="4" s="1"/>
  <c r="L35" i="4" s="1"/>
  <c r="M35" i="4" s="1"/>
  <c r="N35" i="4" s="1"/>
  <c r="O35" i="4" s="1"/>
  <c r="P35" i="4" s="1"/>
  <c r="C36" i="4"/>
  <c r="D36" i="4" s="1"/>
  <c r="E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C37" i="4"/>
  <c r="D37" i="4" s="1"/>
  <c r="E37" i="4" s="1"/>
  <c r="G37" i="4" s="1"/>
  <c r="H37" i="4" s="1"/>
  <c r="I37" i="4" s="1"/>
  <c r="J37" i="4" s="1"/>
  <c r="K37" i="4" s="1"/>
  <c r="L37" i="4" s="1"/>
  <c r="M37" i="4" s="1"/>
  <c r="N37" i="4" s="1"/>
  <c r="O37" i="4" s="1"/>
  <c r="P37" i="4" s="1"/>
  <c r="Q37" i="4" s="1"/>
  <c r="C38" i="4"/>
  <c r="D38" i="4" s="1"/>
  <c r="E38" i="4" s="1"/>
  <c r="G38" i="4" s="1"/>
  <c r="H38" i="4" s="1"/>
  <c r="I38" i="4" s="1"/>
  <c r="J38" i="4" s="1"/>
  <c r="K38" i="4" s="1"/>
  <c r="L38" i="4" s="1"/>
  <c r="M38" i="4" s="1"/>
  <c r="N38" i="4" s="1"/>
  <c r="O38" i="4" s="1"/>
  <c r="C39" i="4"/>
  <c r="D39" i="4" s="1"/>
  <c r="E39" i="4" s="1"/>
  <c r="C40" i="4"/>
  <c r="D40" i="4" s="1"/>
  <c r="E40" i="4" s="1"/>
  <c r="C41" i="4"/>
  <c r="D41" i="4" s="1"/>
  <c r="E41" i="4" s="1"/>
  <c r="G41" i="4" s="1"/>
  <c r="H41" i="4" s="1"/>
  <c r="I41" i="4" s="1"/>
  <c r="J41" i="4" s="1"/>
  <c r="K41" i="4" s="1"/>
  <c r="L41" i="4" s="1"/>
  <c r="M41" i="4" s="1"/>
  <c r="N41" i="4" s="1"/>
  <c r="O41" i="4" s="1"/>
  <c r="P41" i="4" s="1"/>
  <c r="C42" i="4"/>
  <c r="D42" i="4" s="1"/>
  <c r="E42" i="4" s="1"/>
  <c r="G42" i="4" s="1"/>
  <c r="H42" i="4" s="1"/>
  <c r="I42" i="4" s="1"/>
  <c r="J42" i="4" s="1"/>
  <c r="K42" i="4" s="1"/>
  <c r="L42" i="4" s="1"/>
  <c r="M42" i="4" s="1"/>
  <c r="N42" i="4" s="1"/>
  <c r="O42" i="4" s="1"/>
  <c r="P42" i="4" s="1"/>
  <c r="Q42" i="4" s="1"/>
  <c r="C43" i="4"/>
  <c r="D43" i="4" s="1"/>
  <c r="E43" i="4" s="1"/>
  <c r="G43" i="4" s="1"/>
  <c r="H43" i="4" s="1"/>
  <c r="I43" i="4" s="1"/>
  <c r="J43" i="4" s="1"/>
  <c r="K43" i="4" s="1"/>
  <c r="L43" i="4" s="1"/>
  <c r="M43" i="4" s="1"/>
  <c r="N43" i="4" s="1"/>
  <c r="O43" i="4" s="1"/>
  <c r="P43" i="4" s="1"/>
  <c r="Q43" i="4" s="1"/>
  <c r="C44" i="4"/>
  <c r="D44" i="4" s="1"/>
  <c r="E44" i="4" s="1"/>
  <c r="G44" i="4" s="1"/>
  <c r="H44" i="4" s="1"/>
  <c r="I44" i="4" s="1"/>
  <c r="J44" i="4" s="1"/>
  <c r="K44" i="4" s="1"/>
  <c r="L44" i="4" s="1"/>
  <c r="M44" i="4" s="1"/>
  <c r="N44" i="4" s="1"/>
  <c r="O44" i="4" s="1"/>
  <c r="P44" i="4" s="1"/>
  <c r="C45" i="4"/>
  <c r="D45" i="4" s="1"/>
  <c r="E45" i="4" s="1"/>
  <c r="G45" i="4" s="1"/>
  <c r="H45" i="4" s="1"/>
  <c r="I45" i="4" s="1"/>
  <c r="J45" i="4" s="1"/>
  <c r="K45" i="4" s="1"/>
  <c r="L45" i="4" s="1"/>
  <c r="M45" i="4" s="1"/>
  <c r="N45" i="4" s="1"/>
  <c r="O45" i="4" s="1"/>
  <c r="P45" i="4" s="1"/>
  <c r="C46" i="4"/>
  <c r="D46" i="4" s="1"/>
  <c r="E46" i="4" s="1"/>
  <c r="G46" i="4" s="1"/>
  <c r="H46" i="4" s="1"/>
  <c r="I46" i="4" s="1"/>
  <c r="J46" i="4" s="1"/>
  <c r="K46" i="4" s="1"/>
  <c r="L46" i="4" s="1"/>
  <c r="M46" i="4" s="1"/>
  <c r="N46" i="4" s="1"/>
  <c r="O46" i="4" s="1"/>
  <c r="P46" i="4" s="1"/>
  <c r="C47" i="4"/>
  <c r="D47" i="4" s="1"/>
  <c r="E47" i="4" s="1"/>
  <c r="G47" i="4" s="1"/>
  <c r="H47" i="4" s="1"/>
  <c r="I47" i="4" s="1"/>
  <c r="J47" i="4" s="1"/>
  <c r="K47" i="4" s="1"/>
  <c r="L47" i="4" s="1"/>
  <c r="M47" i="4" s="1"/>
  <c r="N47" i="4" s="1"/>
  <c r="O47" i="4" s="1"/>
  <c r="P47" i="4" s="1"/>
  <c r="C48" i="4"/>
  <c r="D48" i="4" s="1"/>
  <c r="E48" i="4" s="1"/>
  <c r="G48" i="4" s="1"/>
  <c r="H48" i="4" s="1"/>
  <c r="I48" i="4" s="1"/>
  <c r="J48" i="4" s="1"/>
  <c r="K48" i="4" s="1"/>
  <c r="L48" i="4" s="1"/>
  <c r="M48" i="4" s="1"/>
  <c r="N48" i="4" s="1"/>
  <c r="O48" i="4" s="1"/>
  <c r="P48" i="4" s="1"/>
  <c r="Q48" i="4" s="1"/>
  <c r="C49" i="4"/>
  <c r="D49" i="4" s="1"/>
  <c r="E49" i="4" s="1"/>
  <c r="G49" i="4" s="1"/>
  <c r="H49" i="4" s="1"/>
  <c r="I49" i="4" s="1"/>
  <c r="J49" i="4" s="1"/>
  <c r="K49" i="4" s="1"/>
  <c r="L49" i="4" s="1"/>
  <c r="M49" i="4" s="1"/>
  <c r="N49" i="4" s="1"/>
  <c r="O49" i="4" s="1"/>
  <c r="P49" i="4" s="1"/>
  <c r="Q49" i="4" s="1"/>
  <c r="C50" i="4"/>
  <c r="D50" i="4" s="1"/>
  <c r="E50" i="4" s="1"/>
  <c r="G50" i="4" s="1"/>
  <c r="H50" i="4" s="1"/>
  <c r="I50" i="4" s="1"/>
  <c r="J50" i="4" s="1"/>
  <c r="K50" i="4" s="1"/>
  <c r="L50" i="4" s="1"/>
  <c r="M50" i="4" s="1"/>
  <c r="N50" i="4" s="1"/>
  <c r="O50" i="4" s="1"/>
  <c r="P50" i="4" s="1"/>
  <c r="C51" i="4"/>
  <c r="D51" i="4" s="1"/>
  <c r="E51" i="4" s="1"/>
  <c r="G51" i="4" s="1"/>
  <c r="H51" i="4" s="1"/>
  <c r="I51" i="4" s="1"/>
  <c r="J51" i="4" s="1"/>
  <c r="K51" i="4" s="1"/>
  <c r="L51" i="4" s="1"/>
  <c r="M51" i="4" s="1"/>
  <c r="N51" i="4" s="1"/>
  <c r="O51" i="4" s="1"/>
  <c r="P51" i="4" s="1"/>
  <c r="Q51" i="4" s="1"/>
  <c r="C52" i="4"/>
  <c r="D52" i="4" s="1"/>
  <c r="E52" i="4" s="1"/>
  <c r="G52" i="4" s="1"/>
  <c r="H52" i="4" s="1"/>
  <c r="I52" i="4" s="1"/>
  <c r="J52" i="4" s="1"/>
  <c r="K52" i="4" s="1"/>
  <c r="L52" i="4" s="1"/>
  <c r="M52" i="4" s="1"/>
  <c r="N52" i="4" s="1"/>
  <c r="O52" i="4" s="1"/>
  <c r="P52" i="4" s="1"/>
  <c r="Q52" i="4" s="1"/>
  <c r="C53" i="4"/>
  <c r="D53" i="4" s="1"/>
  <c r="E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C54" i="4"/>
  <c r="D54" i="4" s="1"/>
  <c r="E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C55" i="4"/>
  <c r="D55" i="4" s="1"/>
  <c r="E55" i="4" s="1"/>
  <c r="G55" i="4" s="1"/>
  <c r="H55" i="4" s="1"/>
  <c r="I55" i="4" s="1"/>
  <c r="J55" i="4" s="1"/>
  <c r="K55" i="4" s="1"/>
  <c r="L55" i="4" s="1"/>
  <c r="M55" i="4" s="1"/>
  <c r="N55" i="4" s="1"/>
  <c r="O55" i="4" s="1"/>
  <c r="P55" i="4" s="1"/>
  <c r="Q55" i="4" s="1"/>
  <c r="C56" i="4"/>
  <c r="D56" i="4" s="1"/>
  <c r="E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C57" i="4"/>
  <c r="D57" i="4" s="1"/>
  <c r="E57" i="4" s="1"/>
  <c r="G57" i="4" s="1"/>
  <c r="H57" i="4" s="1"/>
  <c r="I57" i="4" s="1"/>
  <c r="J57" i="4" s="1"/>
  <c r="K57" i="4" s="1"/>
  <c r="L57" i="4" s="1"/>
  <c r="M57" i="4" s="1"/>
  <c r="N57" i="4" s="1"/>
  <c r="O57" i="4" s="1"/>
  <c r="P57" i="4" s="1"/>
  <c r="Q57" i="4" s="1"/>
  <c r="C58" i="4"/>
  <c r="D58" i="4" s="1"/>
  <c r="E58" i="4" s="1"/>
  <c r="G58" i="4" s="1"/>
  <c r="H58" i="4" s="1"/>
  <c r="I58" i="4" s="1"/>
  <c r="J58" i="4" s="1"/>
  <c r="K58" i="4" s="1"/>
  <c r="L58" i="4" s="1"/>
  <c r="M58" i="4" s="1"/>
  <c r="N58" i="4" s="1"/>
  <c r="O58" i="4" s="1"/>
  <c r="P58" i="4" s="1"/>
  <c r="Q58" i="4" s="1"/>
  <c r="C21" i="4"/>
  <c r="D21" i="4" s="1"/>
  <c r="C22" i="4"/>
  <c r="D22" i="4" s="1"/>
  <c r="E22" i="4" s="1"/>
  <c r="G22" i="4" s="1"/>
  <c r="H22" i="4" s="1"/>
  <c r="I22" i="4" s="1"/>
  <c r="J22" i="4" s="1"/>
  <c r="K22" i="4" s="1"/>
  <c r="L22" i="4" s="1"/>
  <c r="M22" i="4" s="1"/>
  <c r="N22" i="4" s="1"/>
  <c r="O22" i="4" s="1"/>
  <c r="C11" i="4"/>
  <c r="B10" i="4"/>
  <c r="Q50" i="4" l="1"/>
  <c r="Q32" i="4"/>
  <c r="Q44" i="4"/>
  <c r="Q53" i="4"/>
  <c r="Q47" i="4"/>
  <c r="Q41" i="4"/>
  <c r="Q35" i="4"/>
  <c r="Q29" i="4"/>
  <c r="Q45" i="4"/>
  <c r="Q56" i="4"/>
  <c r="Q46" i="4"/>
  <c r="P38" i="4"/>
  <c r="G39" i="4"/>
  <c r="H39" i="4" s="1"/>
  <c r="I39" i="4" s="1"/>
  <c r="J39" i="4" s="1"/>
  <c r="K39" i="4" s="1"/>
  <c r="L39" i="4" s="1"/>
  <c r="M39" i="4" s="1"/>
  <c r="N39" i="4" s="1"/>
  <c r="O39" i="4" s="1"/>
  <c r="P39" i="4" s="1"/>
  <c r="Q39" i="4" s="1"/>
  <c r="G40" i="4"/>
  <c r="H40" i="4" s="1"/>
  <c r="I40" i="4" s="1"/>
  <c r="J40" i="4" s="1"/>
  <c r="K40" i="4" s="1"/>
  <c r="L40" i="4" s="1"/>
  <c r="M40" i="4" s="1"/>
  <c r="N40" i="4" s="1"/>
  <c r="O40" i="4" s="1"/>
  <c r="P40" i="4" s="1"/>
  <c r="Q40" i="4" s="1"/>
  <c r="C10" i="4"/>
  <c r="D11" i="4"/>
  <c r="E31" i="4"/>
  <c r="D20" i="4"/>
  <c r="P25" i="4"/>
  <c r="P22" i="4"/>
  <c r="P30" i="4"/>
  <c r="E21" i="4"/>
  <c r="D103" i="4"/>
  <c r="P34" i="4"/>
  <c r="P33" i="4"/>
  <c r="P24" i="4"/>
  <c r="D104" i="4"/>
  <c r="E104" i="4" s="1"/>
  <c r="G104" i="4" s="1"/>
  <c r="H104" i="4" s="1"/>
  <c r="I104" i="4" s="1"/>
  <c r="J104" i="4" s="1"/>
  <c r="K104" i="4" s="1"/>
  <c r="L104" i="4" s="1"/>
  <c r="M104" i="4" s="1"/>
  <c r="N104" i="4" s="1"/>
  <c r="O104" i="4" s="1"/>
  <c r="P104" i="4" s="1"/>
  <c r="Q104" i="4" s="1"/>
  <c r="D26" i="4"/>
  <c r="E26" i="4" s="1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D100" i="4"/>
  <c r="E100" i="4" s="1"/>
  <c r="G100" i="4" s="1"/>
  <c r="H100" i="4" s="1"/>
  <c r="I100" i="4" s="1"/>
  <c r="J100" i="4" s="1"/>
  <c r="K100" i="4" s="1"/>
  <c r="L100" i="4" s="1"/>
  <c r="M100" i="4" s="1"/>
  <c r="N100" i="4" s="1"/>
  <c r="O100" i="4" s="1"/>
  <c r="P95" i="4"/>
  <c r="Q95" i="4" s="1"/>
  <c r="P89" i="4"/>
  <c r="Q89" i="4" s="1"/>
  <c r="P83" i="4"/>
  <c r="Q83" i="4" s="1"/>
  <c r="P77" i="4"/>
  <c r="Q77" i="4" s="1"/>
  <c r="P71" i="4"/>
  <c r="P65" i="4"/>
  <c r="P111" i="4"/>
  <c r="Q111" i="4" s="1"/>
  <c r="P102" i="4"/>
  <c r="Q102" i="4" s="1"/>
  <c r="P131" i="4"/>
  <c r="P140" i="4"/>
  <c r="Q140" i="4" s="1"/>
  <c r="P134" i="4"/>
  <c r="P94" i="4"/>
  <c r="P88" i="4"/>
  <c r="P82" i="4"/>
  <c r="P76" i="4"/>
  <c r="P70" i="4"/>
  <c r="Q70" i="4" s="1"/>
  <c r="P64" i="4"/>
  <c r="P110" i="4"/>
  <c r="Q110" i="4" s="1"/>
  <c r="P101" i="4"/>
  <c r="Q101" i="4" s="1"/>
  <c r="P139" i="4"/>
  <c r="P133" i="4"/>
  <c r="P93" i="4"/>
  <c r="P87" i="4"/>
  <c r="Q87" i="4" s="1"/>
  <c r="P81" i="4"/>
  <c r="Q81" i="4" s="1"/>
  <c r="P75" i="4"/>
  <c r="P66" i="4"/>
  <c r="Q66" i="4" s="1"/>
  <c r="P63" i="4"/>
  <c r="P109" i="4"/>
  <c r="P144" i="4"/>
  <c r="Q144" i="4" s="1"/>
  <c r="P138" i="4"/>
  <c r="Q138" i="4" s="1"/>
  <c r="P165" i="4"/>
  <c r="P92" i="4"/>
  <c r="P86" i="4"/>
  <c r="Q86" i="4" s="1"/>
  <c r="P80" i="4"/>
  <c r="Q80" i="4" s="1"/>
  <c r="P74" i="4"/>
  <c r="P69" i="4"/>
  <c r="Q69" i="4" s="1"/>
  <c r="P114" i="4"/>
  <c r="Q114" i="4" s="1"/>
  <c r="P129" i="4"/>
  <c r="P143" i="4"/>
  <c r="Q143" i="4" s="1"/>
  <c r="P137" i="4"/>
  <c r="Q137" i="4" s="1"/>
  <c r="P91" i="4"/>
  <c r="P85" i="4"/>
  <c r="P79" i="4"/>
  <c r="P73" i="4"/>
  <c r="P68" i="4"/>
  <c r="Q68" i="4" s="1"/>
  <c r="P113" i="4"/>
  <c r="Q113" i="4" s="1"/>
  <c r="P128" i="4"/>
  <c r="Q128" i="4" s="1"/>
  <c r="P142" i="4"/>
  <c r="P136" i="4"/>
  <c r="P96" i="4"/>
  <c r="Q96" i="4" s="1"/>
  <c r="P90" i="4"/>
  <c r="Q90" i="4" s="1"/>
  <c r="P84" i="4"/>
  <c r="Q84" i="4" s="1"/>
  <c r="P78" i="4"/>
  <c r="Q78" i="4" s="1"/>
  <c r="P72" i="4"/>
  <c r="P67" i="4"/>
  <c r="Q67" i="4" s="1"/>
  <c r="P112" i="4"/>
  <c r="P132" i="4"/>
  <c r="P141" i="4"/>
  <c r="Q141" i="4" s="1"/>
  <c r="P135" i="4"/>
  <c r="Q135" i="4" s="1"/>
  <c r="D120" i="4"/>
  <c r="E120" i="4" s="1"/>
  <c r="C119" i="4"/>
  <c r="D119" i="4" s="1"/>
  <c r="E119" i="4" s="1"/>
  <c r="C118" i="4"/>
  <c r="D118" i="4" s="1"/>
  <c r="E118" i="4" s="1"/>
  <c r="G118" i="4" s="1"/>
  <c r="H118" i="4" s="1"/>
  <c r="I118" i="4" s="1"/>
  <c r="J118" i="4" s="1"/>
  <c r="K118" i="4" s="1"/>
  <c r="L118" i="4" s="1"/>
  <c r="M118" i="4" s="1"/>
  <c r="N118" i="4" s="1"/>
  <c r="B60" i="4"/>
  <c r="Q99" i="4" l="1"/>
  <c r="Q126" i="4"/>
  <c r="Q24" i="4"/>
  <c r="Q34" i="4"/>
  <c r="Q22" i="4"/>
  <c r="Q136" i="4"/>
  <c r="Q73" i="4"/>
  <c r="Q91" i="4"/>
  <c r="Q129" i="4"/>
  <c r="Q93" i="4"/>
  <c r="Q61" i="4" s="1"/>
  <c r="Q134" i="4"/>
  <c r="Q112" i="4"/>
  <c r="Q132" i="4"/>
  <c r="Q85" i="4"/>
  <c r="Q74" i="4"/>
  <c r="Q109" i="4"/>
  <c r="Q94" i="4"/>
  <c r="Q131" i="4"/>
  <c r="Q71" i="4"/>
  <c r="Q165" i="4"/>
  <c r="Q63" i="4"/>
  <c r="Q76" i="4"/>
  <c r="Q133" i="4"/>
  <c r="Q82" i="4"/>
  <c r="Q142" i="4"/>
  <c r="Q79" i="4"/>
  <c r="Q92" i="4"/>
  <c r="Q75" i="4"/>
  <c r="Q64" i="4"/>
  <c r="Q65" i="4"/>
  <c r="Q38" i="4"/>
  <c r="Q25" i="4"/>
  <c r="Q72" i="4"/>
  <c r="Q139" i="4"/>
  <c r="Q88" i="4"/>
  <c r="Q33" i="4"/>
  <c r="Q30" i="4"/>
  <c r="G119" i="4"/>
  <c r="H119" i="4" s="1"/>
  <c r="I119" i="4" s="1"/>
  <c r="J119" i="4" s="1"/>
  <c r="K119" i="4" s="1"/>
  <c r="L119" i="4" s="1"/>
  <c r="M119" i="4" s="1"/>
  <c r="N119" i="4" s="1"/>
  <c r="O119" i="4" s="1"/>
  <c r="G120" i="4"/>
  <c r="H120" i="4" s="1"/>
  <c r="I120" i="4" s="1"/>
  <c r="J120" i="4" s="1"/>
  <c r="K120" i="4" s="1"/>
  <c r="L120" i="4" s="1"/>
  <c r="M120" i="4" s="1"/>
  <c r="N120" i="4" s="1"/>
  <c r="O120" i="4" s="1"/>
  <c r="E103" i="4"/>
  <c r="P100" i="4"/>
  <c r="Q100" i="4" s="1"/>
  <c r="E20" i="4"/>
  <c r="P126" i="4"/>
  <c r="P61" i="4"/>
  <c r="P99" i="4"/>
  <c r="O118" i="4"/>
  <c r="G103" i="4" l="1"/>
  <c r="H103" i="4" s="1"/>
  <c r="I103" i="4" s="1"/>
  <c r="J103" i="4" s="1"/>
  <c r="K103" i="4" s="1"/>
  <c r="L103" i="4" s="1"/>
  <c r="M103" i="4" s="1"/>
  <c r="N103" i="4" s="1"/>
  <c r="O103" i="4" s="1"/>
  <c r="P103" i="4" s="1"/>
  <c r="G31" i="4"/>
  <c r="G21" i="4"/>
  <c r="P120" i="4"/>
  <c r="P119" i="4"/>
  <c r="Q119" i="4" s="1"/>
  <c r="P118" i="4"/>
  <c r="Q118" i="4" s="1"/>
  <c r="Q120" i="4" l="1"/>
  <c r="P98" i="4"/>
  <c r="P97" i="4" s="1"/>
  <c r="Q103" i="4"/>
  <c r="H21" i="4"/>
  <c r="H31" i="4"/>
  <c r="G20" i="4"/>
  <c r="Q98" i="4" l="1"/>
  <c r="Q97" i="4" s="1"/>
  <c r="I31" i="4"/>
  <c r="H20" i="4"/>
  <c r="I21" i="4"/>
  <c r="C155" i="4"/>
  <c r="D155" i="4" s="1"/>
  <c r="E155" i="4" s="1"/>
  <c r="G155" i="4" s="1"/>
  <c r="H155" i="4" s="1"/>
  <c r="I155" i="4" s="1"/>
  <c r="J155" i="4" s="1"/>
  <c r="K155" i="4" s="1"/>
  <c r="L155" i="4" s="1"/>
  <c r="M155" i="4" s="1"/>
  <c r="N155" i="4" s="1"/>
  <c r="O155" i="4" s="1"/>
  <c r="C156" i="4"/>
  <c r="D156" i="4" s="1"/>
  <c r="E156" i="4" s="1"/>
  <c r="G156" i="4" s="1"/>
  <c r="H156" i="4" s="1"/>
  <c r="I156" i="4" s="1"/>
  <c r="J156" i="4" s="1"/>
  <c r="K156" i="4" s="1"/>
  <c r="L156" i="4" s="1"/>
  <c r="M156" i="4" s="1"/>
  <c r="N156" i="4" s="1"/>
  <c r="O156" i="4" s="1"/>
  <c r="C158" i="4"/>
  <c r="C159" i="4"/>
  <c r="D159" i="4" s="1"/>
  <c r="E159" i="4" s="1"/>
  <c r="G159" i="4" s="1"/>
  <c r="H159" i="4" s="1"/>
  <c r="I159" i="4" s="1"/>
  <c r="J159" i="4" s="1"/>
  <c r="K159" i="4" s="1"/>
  <c r="L159" i="4" s="1"/>
  <c r="M159" i="4" s="1"/>
  <c r="N159" i="4" s="1"/>
  <c r="O159" i="4" s="1"/>
  <c r="P159" i="4" s="1"/>
  <c r="Q159" i="4" s="1"/>
  <c r="C160" i="4"/>
  <c r="C161" i="4"/>
  <c r="D161" i="4" s="1"/>
  <c r="E161" i="4" s="1"/>
  <c r="G161" i="4" s="1"/>
  <c r="H161" i="4" s="1"/>
  <c r="I161" i="4" s="1"/>
  <c r="J161" i="4" s="1"/>
  <c r="K161" i="4" s="1"/>
  <c r="L161" i="4" s="1"/>
  <c r="M161" i="4" s="1"/>
  <c r="N161" i="4" s="1"/>
  <c r="O161" i="4" s="1"/>
  <c r="C162" i="4"/>
  <c r="C163" i="4"/>
  <c r="D163" i="4" s="1"/>
  <c r="E163" i="4" s="1"/>
  <c r="G163" i="4" s="1"/>
  <c r="H163" i="4" s="1"/>
  <c r="I163" i="4" s="1"/>
  <c r="J163" i="4" s="1"/>
  <c r="K163" i="4" s="1"/>
  <c r="L163" i="4" s="1"/>
  <c r="M163" i="4" s="1"/>
  <c r="N163" i="4" s="1"/>
  <c r="O163" i="4" s="1"/>
  <c r="C164" i="4"/>
  <c r="D164" i="4" s="1"/>
  <c r="E164" i="4" s="1"/>
  <c r="G164" i="4" s="1"/>
  <c r="H164" i="4" s="1"/>
  <c r="I164" i="4" s="1"/>
  <c r="J164" i="4" s="1"/>
  <c r="K164" i="4" s="1"/>
  <c r="L164" i="4" s="1"/>
  <c r="M164" i="4" s="1"/>
  <c r="N164" i="4" s="1"/>
  <c r="O164" i="4" s="1"/>
  <c r="C166" i="4"/>
  <c r="D166" i="4" s="1"/>
  <c r="E166" i="4" s="1"/>
  <c r="G166" i="4" s="1"/>
  <c r="H166" i="4" s="1"/>
  <c r="I166" i="4" s="1"/>
  <c r="J166" i="4" s="1"/>
  <c r="K166" i="4" s="1"/>
  <c r="L166" i="4" s="1"/>
  <c r="M166" i="4" s="1"/>
  <c r="N166" i="4" s="1"/>
  <c r="O166" i="4" s="1"/>
  <c r="C167" i="4"/>
  <c r="D167" i="4" s="1"/>
  <c r="E167" i="4" s="1"/>
  <c r="G167" i="4" s="1"/>
  <c r="H167" i="4" s="1"/>
  <c r="I167" i="4" s="1"/>
  <c r="J167" i="4" s="1"/>
  <c r="K167" i="4" s="1"/>
  <c r="L167" i="4" s="1"/>
  <c r="M167" i="4" s="1"/>
  <c r="N167" i="4" s="1"/>
  <c r="O167" i="4" s="1"/>
  <c r="C154" i="4"/>
  <c r="D154" i="4" s="1"/>
  <c r="E154" i="4" s="1"/>
  <c r="G154" i="4" s="1"/>
  <c r="H154" i="4" s="1"/>
  <c r="I154" i="4" s="1"/>
  <c r="J154" i="4" s="1"/>
  <c r="K154" i="4" s="1"/>
  <c r="L154" i="4" s="1"/>
  <c r="M154" i="4" s="1"/>
  <c r="N154" i="4" s="1"/>
  <c r="O154" i="4" s="1"/>
  <c r="C148" i="4"/>
  <c r="D148" i="4" s="1"/>
  <c r="E148" i="4" s="1"/>
  <c r="G148" i="4" s="1"/>
  <c r="H148" i="4" s="1"/>
  <c r="I148" i="4" s="1"/>
  <c r="J148" i="4" s="1"/>
  <c r="K148" i="4" s="1"/>
  <c r="L148" i="4" s="1"/>
  <c r="M148" i="4" s="1"/>
  <c r="N148" i="4" s="1"/>
  <c r="O148" i="4" s="1"/>
  <c r="C150" i="4"/>
  <c r="C147" i="4"/>
  <c r="D147" i="4" s="1"/>
  <c r="E147" i="4" s="1"/>
  <c r="G147" i="4" s="1"/>
  <c r="H147" i="4" s="1"/>
  <c r="I147" i="4" s="1"/>
  <c r="J147" i="4" s="1"/>
  <c r="K147" i="4" s="1"/>
  <c r="L147" i="4" s="1"/>
  <c r="M147" i="4" s="1"/>
  <c r="N147" i="4" s="1"/>
  <c r="O147" i="4" s="1"/>
  <c r="C149" i="4"/>
  <c r="D149" i="4" s="1"/>
  <c r="E149" i="4" s="1"/>
  <c r="G149" i="4" s="1"/>
  <c r="H149" i="4" s="1"/>
  <c r="I149" i="4" s="1"/>
  <c r="J149" i="4" s="1"/>
  <c r="K149" i="4" s="1"/>
  <c r="L149" i="4" s="1"/>
  <c r="M149" i="4" s="1"/>
  <c r="N149" i="4" s="1"/>
  <c r="O149" i="4" s="1"/>
  <c r="C127" i="4"/>
  <c r="D127" i="4" s="1"/>
  <c r="E127" i="4" s="1"/>
  <c r="G127" i="4" s="1"/>
  <c r="H127" i="4" s="1"/>
  <c r="I127" i="4" s="1"/>
  <c r="J127" i="4" s="1"/>
  <c r="K127" i="4" s="1"/>
  <c r="L127" i="4" s="1"/>
  <c r="M127" i="4" s="1"/>
  <c r="N127" i="4" s="1"/>
  <c r="O127" i="4" s="1"/>
  <c r="C121" i="4"/>
  <c r="D121" i="4" s="1"/>
  <c r="E121" i="4" s="1"/>
  <c r="G121" i="4" s="1"/>
  <c r="H121" i="4" s="1"/>
  <c r="I121" i="4" s="1"/>
  <c r="J121" i="4" s="1"/>
  <c r="K121" i="4" s="1"/>
  <c r="L121" i="4" s="1"/>
  <c r="M121" i="4" s="1"/>
  <c r="N121" i="4" s="1"/>
  <c r="O121" i="4" s="1"/>
  <c r="C122" i="4"/>
  <c r="D122" i="4" s="1"/>
  <c r="E122" i="4" s="1"/>
  <c r="G122" i="4" s="1"/>
  <c r="H122" i="4" s="1"/>
  <c r="I122" i="4" s="1"/>
  <c r="J122" i="4" s="1"/>
  <c r="K122" i="4" s="1"/>
  <c r="L122" i="4" s="1"/>
  <c r="M122" i="4" s="1"/>
  <c r="N122" i="4" s="1"/>
  <c r="O122" i="4" s="1"/>
  <c r="C123" i="4"/>
  <c r="D123" i="4" s="1"/>
  <c r="E123" i="4" s="1"/>
  <c r="G123" i="4" s="1"/>
  <c r="H123" i="4" s="1"/>
  <c r="I123" i="4" s="1"/>
  <c r="J123" i="4" s="1"/>
  <c r="K123" i="4" s="1"/>
  <c r="L123" i="4" s="1"/>
  <c r="M123" i="4" s="1"/>
  <c r="N123" i="4" s="1"/>
  <c r="O123" i="4" s="1"/>
  <c r="C62" i="4"/>
  <c r="C23" i="4"/>
  <c r="D23" i="4" s="1"/>
  <c r="P154" i="4" l="1"/>
  <c r="Q154" i="4" s="1"/>
  <c r="P127" i="4"/>
  <c r="Q127" i="4" s="1"/>
  <c r="Q125" i="4" s="1"/>
  <c r="Q124" i="4" s="1"/>
  <c r="D160" i="4"/>
  <c r="E160" i="4" s="1"/>
  <c r="G160" i="4" s="1"/>
  <c r="H160" i="4" s="1"/>
  <c r="I160" i="4" s="1"/>
  <c r="J160" i="4" s="1"/>
  <c r="K160" i="4" s="1"/>
  <c r="L160" i="4" s="1"/>
  <c r="M160" i="4" s="1"/>
  <c r="N160" i="4" s="1"/>
  <c r="O160" i="4" s="1"/>
  <c r="J31" i="4"/>
  <c r="I20" i="4"/>
  <c r="D150" i="4"/>
  <c r="E150" i="4" s="1"/>
  <c r="G150" i="4" s="1"/>
  <c r="H150" i="4" s="1"/>
  <c r="I150" i="4" s="1"/>
  <c r="J150" i="4" s="1"/>
  <c r="K150" i="4" s="1"/>
  <c r="L150" i="4" s="1"/>
  <c r="M150" i="4" s="1"/>
  <c r="N150" i="4" s="1"/>
  <c r="O150" i="4" s="1"/>
  <c r="J21" i="4"/>
  <c r="E23" i="4"/>
  <c r="D19" i="4"/>
  <c r="D18" i="4" s="1"/>
  <c r="D162" i="4"/>
  <c r="E162" i="4" s="1"/>
  <c r="G162" i="4" s="1"/>
  <c r="H162" i="4" s="1"/>
  <c r="I162" i="4" s="1"/>
  <c r="J162" i="4" s="1"/>
  <c r="K162" i="4" s="1"/>
  <c r="L162" i="4" s="1"/>
  <c r="M162" i="4" s="1"/>
  <c r="N162" i="4" s="1"/>
  <c r="O162" i="4" s="1"/>
  <c r="P162" i="4" s="1"/>
  <c r="Q162" i="4" s="1"/>
  <c r="D158" i="4"/>
  <c r="C157" i="4"/>
  <c r="P167" i="4"/>
  <c r="P149" i="4"/>
  <c r="Q149" i="4" s="1"/>
  <c r="P166" i="4"/>
  <c r="P147" i="4"/>
  <c r="Q147" i="4" s="1"/>
  <c r="P164" i="4"/>
  <c r="P123" i="4"/>
  <c r="Q123" i="4" s="1"/>
  <c r="Q117" i="4" s="1"/>
  <c r="P163" i="4"/>
  <c r="P122" i="4"/>
  <c r="Q122" i="4" s="1"/>
  <c r="Q116" i="4" s="1"/>
  <c r="P148" i="4"/>
  <c r="Q148" i="4" s="1"/>
  <c r="P156" i="4"/>
  <c r="P121" i="4"/>
  <c r="P161" i="4"/>
  <c r="P155" i="4"/>
  <c r="D62" i="4"/>
  <c r="C60" i="4"/>
  <c r="Q115" i="4" l="1"/>
  <c r="Q121" i="4"/>
  <c r="Q167" i="4"/>
  <c r="P125" i="4"/>
  <c r="P124" i="4" s="1"/>
  <c r="Q163" i="4"/>
  <c r="Q155" i="4"/>
  <c r="Q156" i="4"/>
  <c r="Q161" i="4"/>
  <c r="Q164" i="4"/>
  <c r="Q166" i="4"/>
  <c r="P160" i="4"/>
  <c r="P150" i="4"/>
  <c r="E19" i="4"/>
  <c r="E18" i="4" s="1"/>
  <c r="K31" i="4"/>
  <c r="J20" i="4"/>
  <c r="K21" i="4"/>
  <c r="E158" i="4"/>
  <c r="D157" i="4"/>
  <c r="P116" i="4"/>
  <c r="P153" i="4"/>
  <c r="P117" i="4"/>
  <c r="E62" i="4"/>
  <c r="D60" i="4"/>
  <c r="Q153" i="4" l="1"/>
  <c r="Q150" i="4"/>
  <c r="Q146" i="4" s="1"/>
  <c r="Q145" i="4" s="1"/>
  <c r="Q160" i="4"/>
  <c r="L31" i="4"/>
  <c r="K20" i="4"/>
  <c r="L21" i="4"/>
  <c r="G23" i="4"/>
  <c r="P115" i="4"/>
  <c r="P146" i="4"/>
  <c r="P145" i="4" s="1"/>
  <c r="E157" i="4"/>
  <c r="E60" i="4"/>
  <c r="H23" i="4" l="1"/>
  <c r="G19" i="4"/>
  <c r="G18" i="4" s="1"/>
  <c r="M21" i="4"/>
  <c r="M31" i="4"/>
  <c r="L20" i="4"/>
  <c r="G158" i="4"/>
  <c r="G62" i="4"/>
  <c r="N21" i="4" l="1"/>
  <c r="N31" i="4"/>
  <c r="M20" i="4"/>
  <c r="I23" i="4"/>
  <c r="H19" i="4"/>
  <c r="H18" i="4" s="1"/>
  <c r="H158" i="4"/>
  <c r="G157" i="4"/>
  <c r="H62" i="4"/>
  <c r="G60" i="4"/>
  <c r="O31" i="4" l="1"/>
  <c r="N20" i="4"/>
  <c r="J23" i="4"/>
  <c r="I19" i="4"/>
  <c r="I18" i="4" s="1"/>
  <c r="O21" i="4"/>
  <c r="I158" i="4"/>
  <c r="H157" i="4"/>
  <c r="I62" i="4"/>
  <c r="H60" i="4"/>
  <c r="K23" i="4" l="1"/>
  <c r="J19" i="4"/>
  <c r="J18" i="4" s="1"/>
  <c r="P21" i="4"/>
  <c r="Q21" i="4" s="1"/>
  <c r="P31" i="4"/>
  <c r="Q31" i="4" s="1"/>
  <c r="Q20" i="4" s="1"/>
  <c r="O20" i="4"/>
  <c r="J158" i="4"/>
  <c r="I157" i="4"/>
  <c r="J62" i="4"/>
  <c r="I60" i="4"/>
  <c r="Q17" i="4" l="1"/>
  <c r="Q14" i="4"/>
  <c r="P20" i="4"/>
  <c r="L23" i="4"/>
  <c r="K19" i="4"/>
  <c r="K18" i="4" s="1"/>
  <c r="K158" i="4"/>
  <c r="J157" i="4"/>
  <c r="K62" i="4"/>
  <c r="J60" i="4"/>
  <c r="M23" i="4" l="1"/>
  <c r="L19" i="4"/>
  <c r="L18" i="4" s="1"/>
  <c r="P14" i="4"/>
  <c r="P17" i="4"/>
  <c r="L158" i="4"/>
  <c r="K157" i="4"/>
  <c r="L62" i="4"/>
  <c r="K60" i="4"/>
  <c r="N23" i="4" l="1"/>
  <c r="M19" i="4"/>
  <c r="M18" i="4" s="1"/>
  <c r="M158" i="4"/>
  <c r="L157" i="4"/>
  <c r="M62" i="4"/>
  <c r="L60" i="4"/>
  <c r="O23" i="4" l="1"/>
  <c r="N19" i="4"/>
  <c r="N18" i="4" s="1"/>
  <c r="N158" i="4"/>
  <c r="M157" i="4"/>
  <c r="N62" i="4"/>
  <c r="M60" i="4"/>
  <c r="P23" i="4" l="1"/>
  <c r="Q23" i="4" s="1"/>
  <c r="Q19" i="4" s="1"/>
  <c r="O19" i="4"/>
  <c r="O18" i="4" s="1"/>
  <c r="O158" i="4"/>
  <c r="N157" i="4"/>
  <c r="O62" i="4"/>
  <c r="N60" i="4"/>
  <c r="Q18" i="4" l="1"/>
  <c r="P19" i="4"/>
  <c r="O157" i="4"/>
  <c r="P158" i="4"/>
  <c r="Q158" i="4" s="1"/>
  <c r="O60" i="4"/>
  <c r="P62" i="4"/>
  <c r="Q62" i="4" s="1"/>
  <c r="Q60" i="4" s="1"/>
  <c r="Q59" i="4" s="1"/>
  <c r="Q157" i="4" l="1"/>
  <c r="Q152" i="4"/>
  <c r="Q151" i="4" s="1"/>
  <c r="Q16" i="4"/>
  <c r="P18" i="4"/>
  <c r="P157" i="4"/>
  <c r="P152" i="4"/>
  <c r="P151" i="4" s="1"/>
  <c r="P60" i="4"/>
  <c r="P16" i="4" s="1"/>
  <c r="Q13" i="4" l="1"/>
  <c r="Q12" i="4" s="1"/>
  <c r="Q15" i="4"/>
  <c r="P13" i="4"/>
  <c r="P15" i="4"/>
  <c r="P59" i="4"/>
  <c r="P12" i="4" l="1"/>
  <c r="D10" i="4" l="1"/>
  <c r="E11" i="4" l="1"/>
  <c r="E10" i="4" l="1"/>
  <c r="G11" i="4" l="1"/>
  <c r="H11" i="4" l="1"/>
  <c r="G10" i="4"/>
  <c r="I11" i="4" l="1"/>
  <c r="H10" i="4"/>
  <c r="J11" i="4" l="1"/>
  <c r="I10" i="4"/>
  <c r="K11" i="4" l="1"/>
  <c r="J10" i="4"/>
  <c r="L11" i="4" l="1"/>
  <c r="L10" i="4" s="1"/>
  <c r="K10" i="4"/>
  <c r="M11" i="4" l="1"/>
  <c r="M10" i="4" s="1"/>
  <c r="N11" i="4" l="1"/>
  <c r="N10" i="4" s="1"/>
  <c r="O11" i="4" l="1"/>
  <c r="O10" i="4" l="1"/>
  <c r="P11" i="4"/>
  <c r="Q11" i="4" s="1"/>
  <c r="Q10" i="4" s="1"/>
  <c r="Q9" i="4" s="1"/>
  <c r="P10" i="4" l="1"/>
  <c r="P9" i="4" s="1"/>
  <c r="N170" i="4" l="1"/>
  <c r="K170" i="4"/>
  <c r="M170" i="4" s="1"/>
  <c r="B153" i="4"/>
  <c r="B152" i="4"/>
  <c r="B146" i="4"/>
  <c r="B126" i="4"/>
  <c r="B125" i="4"/>
  <c r="B117" i="4"/>
  <c r="B116" i="4"/>
  <c r="B99" i="4"/>
  <c r="B98" i="4"/>
  <c r="B61" i="4"/>
  <c r="B20" i="4"/>
  <c r="B19" i="4"/>
  <c r="B16" i="4" l="1"/>
  <c r="B13" i="4" s="1"/>
  <c r="B17" i="4"/>
  <c r="B14" i="4" s="1"/>
  <c r="B145" i="4"/>
  <c r="B151" i="4"/>
  <c r="C153" i="4"/>
  <c r="B115" i="4"/>
  <c r="C20" i="4"/>
  <c r="C116" i="4"/>
  <c r="C117" i="4"/>
  <c r="B124" i="4"/>
  <c r="B59" i="4"/>
  <c r="B97" i="4"/>
  <c r="L170" i="4"/>
  <c r="C99" i="4"/>
  <c r="C126" i="4"/>
  <c r="B18" i="4"/>
  <c r="C19" i="4"/>
  <c r="C61" i="4"/>
  <c r="C98" i="4"/>
  <c r="C125" i="4"/>
  <c r="C152" i="4"/>
  <c r="C151" i="4" s="1"/>
  <c r="C146" i="4"/>
  <c r="C145" i="4" s="1"/>
  <c r="C16" i="4" l="1"/>
  <c r="C13" i="4" s="1"/>
  <c r="C14" i="4"/>
  <c r="C17" i="4"/>
  <c r="D126" i="4"/>
  <c r="E126" i="4"/>
  <c r="E99" i="4"/>
  <c r="D99" i="4"/>
  <c r="D98" i="4"/>
  <c r="C115" i="4"/>
  <c r="D61" i="4"/>
  <c r="D116" i="4"/>
  <c r="D117" i="4"/>
  <c r="D153" i="4"/>
  <c r="D152" i="4"/>
  <c r="D151" i="4" s="1"/>
  <c r="G125" i="4"/>
  <c r="D125" i="4"/>
  <c r="D146" i="4"/>
  <c r="C97" i="4"/>
  <c r="C124" i="4"/>
  <c r="B12" i="4"/>
  <c r="B9" i="4" s="1"/>
  <c r="B15" i="4"/>
  <c r="C59" i="4"/>
  <c r="C18" i="4"/>
  <c r="E98" i="4"/>
  <c r="E61" i="4"/>
  <c r="D14" i="4" l="1"/>
  <c r="D17" i="4"/>
  <c r="D145" i="4"/>
  <c r="D16" i="4"/>
  <c r="C15" i="4"/>
  <c r="C12" i="4"/>
  <c r="C9" i="4" s="1"/>
  <c r="D124" i="4"/>
  <c r="D97" i="4"/>
  <c r="E97" i="4"/>
  <c r="G146" i="4"/>
  <c r="D59" i="4"/>
  <c r="D115" i="4"/>
  <c r="E116" i="4"/>
  <c r="E125" i="4"/>
  <c r="E124" i="4" s="1"/>
  <c r="E59" i="4"/>
  <c r="E117" i="4"/>
  <c r="E14" i="4" s="1"/>
  <c r="E146" i="4"/>
  <c r="E152" i="4"/>
  <c r="E151" i="4" s="1"/>
  <c r="E153" i="4"/>
  <c r="G99" i="4"/>
  <c r="G126" i="4"/>
  <c r="G124" i="4" s="1"/>
  <c r="H146" i="4"/>
  <c r="E17" i="4" l="1"/>
  <c r="E145" i="4"/>
  <c r="E16" i="4"/>
  <c r="G145" i="4"/>
  <c r="H145" i="4"/>
  <c r="D15" i="4"/>
  <c r="D13" i="4"/>
  <c r="D12" i="4"/>
  <c r="D9" i="4" s="1"/>
  <c r="H125" i="4"/>
  <c r="E115" i="4"/>
  <c r="I146" i="4"/>
  <c r="G61" i="4"/>
  <c r="H126" i="4"/>
  <c r="H99" i="4"/>
  <c r="I125" i="4"/>
  <c r="G98" i="4"/>
  <c r="G97" i="4" s="1"/>
  <c r="I145" i="4" l="1"/>
  <c r="E13" i="4"/>
  <c r="E12" i="4" s="1"/>
  <c r="E9" i="4" s="1"/>
  <c r="E15" i="4"/>
  <c r="H124" i="4"/>
  <c r="G116" i="4"/>
  <c r="G16" i="4" s="1"/>
  <c r="G153" i="4"/>
  <c r="G152" i="4"/>
  <c r="G151" i="4" s="1"/>
  <c r="G117" i="4"/>
  <c r="G17" i="4" s="1"/>
  <c r="I126" i="4"/>
  <c r="I124" i="4" s="1"/>
  <c r="H98" i="4"/>
  <c r="J125" i="4"/>
  <c r="I99" i="4"/>
  <c r="J146" i="4"/>
  <c r="H61" i="4"/>
  <c r="G15" i="4" l="1"/>
  <c r="G13" i="4"/>
  <c r="H97" i="4"/>
  <c r="H16" i="4"/>
  <c r="G14" i="4"/>
  <c r="G12" i="4" s="1"/>
  <c r="G9" i="4" s="1"/>
  <c r="J145" i="4"/>
  <c r="G115" i="4"/>
  <c r="H59" i="4"/>
  <c r="H153" i="4"/>
  <c r="H152" i="4"/>
  <c r="H151" i="4" s="1"/>
  <c r="G59" i="4"/>
  <c r="H117" i="4"/>
  <c r="H17" i="4" s="1"/>
  <c r="H116" i="4"/>
  <c r="I98" i="4"/>
  <c r="K125" i="4"/>
  <c r="L146" i="4"/>
  <c r="K146" i="4"/>
  <c r="J126" i="4"/>
  <c r="J124" i="4" s="1"/>
  <c r="I61" i="4"/>
  <c r="J99" i="4"/>
  <c r="H13" i="4" l="1"/>
  <c r="H15" i="4"/>
  <c r="H14" i="4"/>
  <c r="I97" i="4"/>
  <c r="K145" i="4"/>
  <c r="L145" i="4"/>
  <c r="N125" i="4"/>
  <c r="O146" i="4"/>
  <c r="N146" i="4"/>
  <c r="L125" i="4"/>
  <c r="H115" i="4"/>
  <c r="I116" i="4"/>
  <c r="I16" i="4" s="1"/>
  <c r="I59" i="4"/>
  <c r="I117" i="4"/>
  <c r="I14" i="4" s="1"/>
  <c r="I152" i="4"/>
  <c r="I151" i="4" s="1"/>
  <c r="I153" i="4"/>
  <c r="M146" i="4"/>
  <c r="M125" i="4"/>
  <c r="J61" i="4"/>
  <c r="K126" i="4"/>
  <c r="L126" i="4" s="1"/>
  <c r="J98" i="4"/>
  <c r="K99" i="4"/>
  <c r="L99" i="4" s="1"/>
  <c r="I13" i="4" l="1"/>
  <c r="I17" i="4"/>
  <c r="I15" i="4" s="1"/>
  <c r="J97" i="4"/>
  <c r="J16" i="4"/>
  <c r="N145" i="4"/>
  <c r="H12" i="4"/>
  <c r="H9" i="4" s="1"/>
  <c r="N126" i="4"/>
  <c r="N124" i="4" s="1"/>
  <c r="O145" i="4"/>
  <c r="L124" i="4"/>
  <c r="J152" i="4"/>
  <c r="J151" i="4" s="1"/>
  <c r="J153" i="4"/>
  <c r="J59" i="4"/>
  <c r="I115" i="4"/>
  <c r="J116" i="4"/>
  <c r="J117" i="4"/>
  <c r="J14" i="4" s="1"/>
  <c r="K124" i="4"/>
  <c r="M145" i="4"/>
  <c r="K61" i="4"/>
  <c r="O126" i="4"/>
  <c r="K98" i="4"/>
  <c r="M126" i="4"/>
  <c r="M99" i="4"/>
  <c r="J17" i="4" l="1"/>
  <c r="K97" i="4"/>
  <c r="J13" i="4"/>
  <c r="J15" i="4"/>
  <c r="I12" i="4"/>
  <c r="I9" i="4" s="1"/>
  <c r="O125" i="4"/>
  <c r="J115" i="4"/>
  <c r="L117" i="4"/>
  <c r="K117" i="4"/>
  <c r="K14" i="4" s="1"/>
  <c r="L116" i="4"/>
  <c r="K116" i="4"/>
  <c r="K16" i="4" s="1"/>
  <c r="K153" i="4"/>
  <c r="K152" i="4"/>
  <c r="K151" i="4" s="1"/>
  <c r="N116" i="4"/>
  <c r="M124" i="4"/>
  <c r="L61" i="4"/>
  <c r="N99" i="4"/>
  <c r="L98" i="4"/>
  <c r="L16" i="4" s="1"/>
  <c r="K13" i="4" l="1"/>
  <c r="K17" i="4"/>
  <c r="K15" i="4" s="1"/>
  <c r="L17" i="4"/>
  <c r="L15" i="4" s="1"/>
  <c r="L14" i="4"/>
  <c r="J12" i="4"/>
  <c r="J9" i="4" s="1"/>
  <c r="O124" i="4"/>
  <c r="N153" i="4"/>
  <c r="L97" i="4"/>
  <c r="N152" i="4"/>
  <c r="N151" i="4" s="1"/>
  <c r="N117" i="4"/>
  <c r="N115" i="4" s="1"/>
  <c r="K59" i="4"/>
  <c r="O117" i="4"/>
  <c r="K115" i="4"/>
  <c r="L59" i="4"/>
  <c r="M152" i="4"/>
  <c r="M153" i="4"/>
  <c r="M117" i="4"/>
  <c r="O116" i="4"/>
  <c r="L152" i="4"/>
  <c r="L151" i="4" s="1"/>
  <c r="L153" i="4"/>
  <c r="M116" i="4"/>
  <c r="L115" i="4"/>
  <c r="O99" i="4"/>
  <c r="M61" i="4"/>
  <c r="M98" i="4"/>
  <c r="M16" i="4" s="1"/>
  <c r="M13" i="4" l="1"/>
  <c r="L13" i="4"/>
  <c r="M17" i="4"/>
  <c r="M15" i="4" s="1"/>
  <c r="M14" i="4"/>
  <c r="K12" i="4"/>
  <c r="K9" i="4" s="1"/>
  <c r="O152" i="4"/>
  <c r="O153" i="4"/>
  <c r="O115" i="4"/>
  <c r="M115" i="4"/>
  <c r="M151" i="4"/>
  <c r="N98" i="4"/>
  <c r="M97" i="4"/>
  <c r="N61" i="4"/>
  <c r="N17" i="4" l="1"/>
  <c r="N14" i="4"/>
  <c r="N97" i="4"/>
  <c r="N16" i="4"/>
  <c r="L12" i="4"/>
  <c r="L9" i="4" s="1"/>
  <c r="O151" i="4"/>
  <c r="M59" i="4"/>
  <c r="O98" i="4"/>
  <c r="O16" i="4" s="1"/>
  <c r="O61" i="4"/>
  <c r="O13" i="4" l="1"/>
  <c r="O14" i="4"/>
  <c r="O17" i="4"/>
  <c r="N13" i="4"/>
  <c r="N12" i="4" s="1"/>
  <c r="N9" i="4" s="1"/>
  <c r="N15" i="4"/>
  <c r="M12" i="4"/>
  <c r="M9" i="4" s="1"/>
  <c r="O97" i="4"/>
  <c r="N59" i="4"/>
  <c r="O15" i="4" l="1"/>
  <c r="O59" i="4"/>
  <c r="O12" i="4" l="1"/>
  <c r="O9" i="4" s="1"/>
</calcChain>
</file>

<file path=xl/sharedStrings.xml><?xml version="1.0" encoding="utf-8"?>
<sst xmlns="http://schemas.openxmlformats.org/spreadsheetml/2006/main" count="176" uniqueCount="112">
  <si>
    <t>краевой бюджет</t>
  </si>
  <si>
    <t>федеральный бюджет</t>
  </si>
  <si>
    <t>Субсидии на возмещение части затрат на поддержку собственного производства молока</t>
  </si>
  <si>
    <t>Гранты в форме субсидий сельскохозяйственным потребительским кооперативам на финансовое обеспечение затрат на развитие материально-технической базы</t>
  </si>
  <si>
    <t>Информация</t>
  </si>
  <si>
    <t>Направление финансирования</t>
  </si>
  <si>
    <t>Начислено с начала года</t>
  </si>
  <si>
    <t>Остаток  средств бюджета после начисления</t>
  </si>
  <si>
    <t>Сумма</t>
  </si>
  <si>
    <t xml:space="preserve">% исполнения </t>
  </si>
  <si>
    <t>Государственная программа края "Развитие сельского хозяйства и регулирование рынков сельскохозяйственной продукции, сырья и продовольствия"</t>
  </si>
  <si>
    <t>Прямая поддержка отрасли</t>
  </si>
  <si>
    <t>1 Подпрограмма "Развитие отраслей агропромышленного комплекса"</t>
  </si>
  <si>
    <t>2 Подпрограмма "Развитие малых форм хозяйствования и сельскохозяйственной кооперации"</t>
  </si>
  <si>
    <t>Субсидии на компенсацию части затрат, связанных с  закупом животноводческой продукции (молока, мяса свиней, мяса КРС) у граждан, ведущих ЛПХ на территории края</t>
  </si>
  <si>
    <t>Субсидии на возмещение части затрат на уплату процентов по  кредитным договорам (договорам займа), заключенным с 1 января 2017 года на срок от 2 до 15 лет</t>
  </si>
  <si>
    <t>Субсидии на возмещение части затрат на уплату процентов по инвестиционным кредитам (займам) в агропромышленном комплексе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</si>
  <si>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</si>
  <si>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Субсидии сельскохозяйственным товаропроизводителям, за исключением граждан, ведущих ЛПХ,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</si>
  <si>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Руководство и управление в сфере установленных функций органов государственной власти, в том числе:</t>
  </si>
  <si>
    <t>министерство сельского хозяйства и торговли (грбс - 121)</t>
  </si>
  <si>
    <t>служба ветнадзора (грбс-120)</t>
  </si>
  <si>
    <t>служба гостехнадзора (грбс - 069)</t>
  </si>
  <si>
    <t>Обеспечение деятельности (оказание услуг) подведомственных учреждений, в том числе:</t>
  </si>
  <si>
    <t>Подведомственное учреждение (Центр ДИТО МСХ и ГТН (гостехнадзор))</t>
  </si>
  <si>
    <r>
      <rPr>
        <sz val="12"/>
        <rFont val="Times New Roman"/>
        <family val="1"/>
        <charset val="204"/>
      </rPr>
      <t>ветеринарная сеть</t>
    </r>
    <r>
      <rPr>
        <sz val="11"/>
        <rFont val="Times New Roman"/>
        <family val="1"/>
        <charset val="204"/>
      </rPr>
      <t xml:space="preserve"> (ветслужба)</t>
    </r>
  </si>
  <si>
    <r>
      <t>за счет приносящей доход предпринимательской  деятельности</t>
    </r>
    <r>
      <rPr>
        <sz val="11"/>
        <rFont val="Times New Roman"/>
        <family val="1"/>
        <charset val="204"/>
      </rPr>
      <t xml:space="preserve"> (ветслужба)</t>
    </r>
  </si>
  <si>
    <r>
      <t>за счет доходов от сдачи в аренду имущества</t>
    </r>
    <r>
      <rPr>
        <sz val="11"/>
        <rFont val="Times New Roman"/>
        <family val="1"/>
        <charset val="204"/>
      </rPr>
      <t xml:space="preserve"> (ветслужба)</t>
    </r>
  </si>
  <si>
    <t>Субвенции бюджетам муниципальных образований на выполнение отдельных государственных полномочий по решению вопросов поддержки с/х производства</t>
  </si>
  <si>
    <t>Расходы на реализацию региональной программы Красноярского края "Обеспечение защиты прав потребителей"</t>
  </si>
  <si>
    <t>Социальные выплаты на строительство (приобретение) жилья гражданам, проживающим на сельских территориях</t>
  </si>
  <si>
    <t>Субсидии на возмещение части затрат на уплату страховых премий, начисленных по договорам сельскохозяйственного страхования в области растениеводства, и (или) животноводства, и (или) товарной аквакультуры (товарного рыбоводства)</t>
  </si>
  <si>
    <t>Гранты в форме субсидий «Агростартап» крестьянским (фермерским) хозяйствам или индивидуальным предпринимателям, основным видом деятельности которых является производство или переработка сельскохозяйственной продукции, на финансовое обеспечение затрат, связанных с реализацией проекта создания и (или) развития хозяйства</t>
  </si>
  <si>
    <t>Субсидии на возмещение (финансовое обеспечение) части затрат на строительство заготовительных пунктов, включая затраты на приобретение технологического оборудования для переработки сельскохозяйственной, лесной продукции</t>
  </si>
  <si>
    <t>Субсидии на возмещение части затрат, связанных с закупкой продовольственной продукции</t>
  </si>
  <si>
    <t xml:space="preserve">Субсидии на возмещение части  затрат, связанных с перевозкой продовольственной продукции внутренним водным транспортом в районы Крайнего Севера и приравненные к ним местности Красноярского края </t>
  </si>
  <si>
    <t>Расходы на организацию и проведение выставок, краевых конкурсов и совещаний в области торговой деятельности</t>
  </si>
  <si>
    <t>Субсидии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</t>
  </si>
  <si>
    <t>Государственная программа края "Содействие развитию местного самоуправления"</t>
  </si>
  <si>
    <t>о финансировании Государственных программ Красноярского края по мероприятиям, курируемым министерством сельского хозяйства и торговли края</t>
  </si>
  <si>
    <t>Расходы на закупку тракторов, машин и оборудования для сельского и лесного хозяйства, прицепов и полуприцепов, машин и оборудования для коммунального хозяйства для передачи в муниципальную собственность в целях решения вопросов содержания, благоустройства, обеспечения первичных мер пожарной безопасности сельских территорий будет приобретаться специализированная техника</t>
  </si>
  <si>
    <t>Субсидии на возмещение части затрат, связанных с оказанием услуг по продвижению пищевых продуктов</t>
  </si>
  <si>
    <t>Субсидии на возмещение части затрат на производство масличных культур</t>
  </si>
  <si>
    <t>Cубсидии на возмещение части затрат на поддержку элитного семеноводства сельскохозяйственных культур</t>
  </si>
  <si>
    <t>Субсидии на возмещение части затрат на поддержку племенного животноводства</t>
  </si>
  <si>
    <t>Субсидии на финансовое обеспечение (возмещение) части затрат на производство и реализацию зерновых культур</t>
  </si>
  <si>
    <t>Субсидии на возмещение части затрат на закладку и (или) уход за многолетними насаждениями, включая питомники, и (или) раскорчевку выбывших из эксплуатации многолетних насаждений</t>
  </si>
  <si>
    <t>Субсидии на возмещение части затрат на поддержку элитного и (или) оригинального семеноводства картофеля и (или) овощных культур, включая гибриды овощных культур</t>
  </si>
  <si>
    <t>Субсидии на возмещение части затрат на поддержку производства картофеля и овощей открытого грунта</t>
  </si>
  <si>
    <t>Субсидии на возмещение части затрат на проведение агротехнологических работ в растениеводстве</t>
  </si>
  <si>
    <t>Субсидии на возмещение части затрат на содержание сельскохозяйственных животных, выращивание товарной рыбы</t>
  </si>
  <si>
    <t>Гранты в форме субсидий научным организациям на финансовое обеспечение затрат на развитие материально-технической базы, необходимой для производства и реализации сельскохозяйственной продукции собственного производства</t>
  </si>
  <si>
    <t>Расходы на закупку техники и оборудования для их последующей передачи в федеральную собственность в целях государственной поддержки сельскохозяйственного производства, осуществляемого федеральными казенными учреждениями Федеральной службы исполнения наказаний, расположенными на территории края</t>
  </si>
  <si>
    <t>Субсидии на возмещение части затрат, связанных с проведением капитального ремонта тракторов и (или) их агрегатов</t>
  </si>
  <si>
    <t>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зерновыми, зернобобовыми, масличными (за исключением рапса и сои), кормовыми сельскохозяйственными культурами</t>
  </si>
  <si>
    <t>Закон края от  09.12.2022 № 4-1351</t>
  </si>
  <si>
    <t>Субсидии сельскохозяйственным потребительским кооперативам на возмещение части понесенных в текущем финансовом году затрат</t>
  </si>
  <si>
    <t>Гранты в форме субсидий крестьянским (фермерским) хозяйствам и индивидуальным предпринимателям, являющимся главами крестьянских (фермерских) хозяйств,  на финансовое обеспечение затрат на развитие семейных ферм</t>
  </si>
  <si>
    <t>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картофелем и овощными культурами открытого грунта</t>
  </si>
  <si>
    <t>Гранты в форме субсидий на финансовое обеспечение затрат, связанных с реализацией проектов по развитию несельскохозяйственных видов деятельности</t>
  </si>
  <si>
    <t>Субсидии на возмещение части затрат на уплату процентов по кредитным договорам (договорам займа), заключенным с 1 января 2020 года на срок до 2 лет</t>
  </si>
  <si>
    <t>Субсидии на возмещение части затрат, связанных с содержанием коров молочного направления продуктивности, находящихся в собственности и (или) пользовании у граждан, ведущих личное подсобное хозяйство, являющихся членами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</si>
  <si>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нетелей, в том числе племенных, и (или) коров, в том числе племенных, молочного направления продуктивности, и (или) молодняка крупного рогатого скота (бычков) в возрасте до 4 месяцев для их последующей передачи в собственность граждан, ведущих личное подсобное хозяйство, являющихся членами 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</si>
  <si>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техники и оборудования, специализированного транспорта, печей (крематоров, инсинераторов) для утилизации биологических отходов, модульных объектов и (или) оборудования, предназначенных для убоя сельскохозяйственных животных</t>
  </si>
  <si>
    <t xml:space="preserve">Субсидии на возмещение части затрат на приобретение техники и оборудования по договорам купли-продажи и (или) финансовой аренды (лизинга) </t>
  </si>
  <si>
    <t>Субсидии на возмещение части затрат на удешевление стоимости семени и жидкого азота, реализованных сельскохозяйственным товаропроизводителям, краевым государственным учреждениям ветеринарии для искусственного осеменения сельскохозяйственных животных, принадлежащих гражданам, ведущим личное подсобное хозяйство, крестьянским (фермерским) хозяйствам, индивидуальным предпринимателям, являющимся сельскохозяйственными товаропроизводителями</t>
  </si>
  <si>
    <t>Грант «Наш фермер» в форме субсидий на финансовое обеспечение затрат, связанных с реализацией проекта по развитию сельскохозяйственной деятельности</t>
  </si>
  <si>
    <t>Грант «Региональный продукт» в форме субсидий на финансовое обеспечение затрат, связанных с реализацией проекта по развитию деятельности по переработке сельскохозяйственной продукции, и (или) производству пищевых продуктов, и (или) по заготовке и переработке недревесных и пищевых лесных ресурсов и лекарственных растений</t>
  </si>
  <si>
    <t>Грант в форме субсидий гражданам, ведущим личное подсобное хозяйство и применяющим специальный налоговый режим «Налог на профессиональный доход», на финансовое обеспечение затрат, связанных с реализацией проекта по развитию личного подсобного хозяйства</t>
  </si>
  <si>
    <t>Субсидии на финансовое обеспечение (возмещение) части затрат, связанных с приобретением семенного материала овощей и картофеля, минеральных удобрений и средств защиты растений в целях последующей передачи (реализации) в собственность глав крестьянских (фермерских) хозяйств и индивидуальных предпринимателей, являющихся сельскохозяйственными товаропроизводителями и членами сельскохозяйственного потребительского кооператива, граждан, ведущих ЛПХ, являющихся членами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</si>
  <si>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сельскохозяйственной техники для оказания крестьянским (фермерским) хозяйствам и индивидуальным предпринимателям, являющимся сельскохозяйственными товаропроизводителями и членами сельскохозяйственного потребительского кооператива, гражданам, ведущим ЛПХ, являющимся членами сельскохозяйственного потребительского кооператива, услуг по обработке земли (вспашке, посадке, внесению минеральных удобрений, прополке и уборке урожая)</t>
  </si>
  <si>
    <t>Субсидии на возмещение части затрат, связанных с реализацией инвестиционных проектов в агропромышленном комплексе по приоритетным направлениям государственной поддержки</t>
  </si>
  <si>
    <t>Гранты в форме субсидий на финансовое обеспечение затрат на реализацию инвестиционной программы, соответствующей приоритетным направлениям государственной поддержки и направленной на развитие деятельности, связанной с производством, первичной и (или) последующей (промышленной) переработкой продукции сельского хозяйства и рыбоводства, производством пищевой продукции, заготовкой и переработкой недревесных и пищевых лесных ресурсов и лекарственных растений, оказанием услуг по хранению, складированию, подработке и реализации овощей и картофеля, зерновых и масличных культур</t>
  </si>
  <si>
    <t>Субсидии на возмещение части затрат на уплату процентов по  кредитным договорам (договорам займа), заключенным на срок до 10 лет, до 15 лет</t>
  </si>
  <si>
    <t>Субсидии на компенсацию части затрат, связанных с оплатой очередных лизинговых или арендных платежей</t>
  </si>
  <si>
    <t>Субсидии на возмещение части затрат на реализацию проектов мелиорации в рамках культуртехнических мероприятий на выбывших сельскохозяйственных угодьях, вовлекаемых в сельскохозяйственный оборот</t>
  </si>
  <si>
    <t>Субсидии  бюджетам муниципальных образований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</si>
  <si>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Субсидиина возмещение части фактически понесенных затрат по заключенным ученическим договорам и договорам о целевом обучении с обучающимися в образовательных организациях</t>
  </si>
  <si>
    <t>Субсидии на возмещение части фактически понесенных затрат, связанных с оплатой труда и проживанием обучающихся в образовательных организациях, привлеченных для прохождения практики, в том числе производственной практики, и практической подготовки или осуществляющих трудовую деятельность не более 6 месяцев</t>
  </si>
  <si>
    <t>Социальные выплаты гражданам, работающим в государственных учреждениях ветеринарии края в сельской местности или в городах, расположенных в районах Крайнего Севера и приравненных к ним местностях, на строительство (приобретение) жилья</t>
  </si>
  <si>
    <t>Социальная выплата работникам сельскохозяйственных товаропроизводителей, вновь созданных сельскохозяйственных товаропроизводителей, сельскохозяйственных научных организаций на компенсацию затрат, связанных с получением ими высшего образования по очно-заочной, заочной форме обучения по специальности, направлению подготовки, соответствующим их трудовой функции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</si>
  <si>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выплатой заработной платы молодому специалисту, студентам в случае их трудоустройства по срочному трудовому договору в период прохождения практической подготовки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</si>
  <si>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дополнительным профессиональным образованием работников в организациях, осуществляющих образовательную деятельность по дополнительным профессиональным программам, расположенных на территории Российской Федерации (стоимость обучения, расходы по проезду, найму жилого помещения)</t>
  </si>
  <si>
    <t>Иные межбюджетные трансферты бюджетам муниципальных районов, муниципальных округов края на реализацию мероприятий муниципальных программ (подпрограмм муниципальных программ), направленных на развитие сельских территорий</t>
  </si>
  <si>
    <t xml:space="preserve">Гранты в форме субсидий образовательным организациям высшего образования на финансовое обеспечение затрат на развитие профессиональной подготовки студентов в области агропромышленного комплекса </t>
  </si>
  <si>
    <t>Субсидии 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</t>
  </si>
  <si>
    <t xml:space="preserve">Гранты в форме субсидий садоводческим, огородническим некоммерческим товариществам на реализацию программ развития инфраструктуры территорий указанных некоммерческих товариществ </t>
  </si>
  <si>
    <t>Гранты  в форме субсидий садоводческим, огородническим некоммерческим товариществам на приобретение оборудования, строительных материалов и (или) изделий для проведения работ по ремонту дорог и (или) объектов водоснабжения и (или) электросетевого хозяйства в пределах территории соответствующего садоводческого, огороднического некоммерческого товарищества</t>
  </si>
  <si>
    <t>Гранты в форме субсидий некоммерческим организациям, созданным в форме ассоциаций (союзов), выражающим интересы садоводов, огородников и их некоммерческих товариществ, на реализацию проектов, направленных на ведение и развитие на территории Красноярского края садоводства и огородничества</t>
  </si>
  <si>
    <t xml:space="preserve">Расходы на организацию, проведение и участие в краевых, межрегиональных (зональных) и российских конкурсах, выставках, совещаниях, форумах и соревнованиях в агропромышленном комплексе </t>
  </si>
  <si>
    <t>Расходы  на проведение конкурса среди работников средств массовой информации, освещающих деятельность агропромышленного комплекса края и вопросов развития сельских территорий, а также расходы на осуществление информационного и консультационного обеспечения агропромышленного комплекса края</t>
  </si>
  <si>
    <t>3 Подпрограмма "Стимулирование инвестиционной деятельности в агропромышленном комплексе"</t>
  </si>
  <si>
    <t>4 Подпрограмма "Развитие мелиорации земель сельскохозяйственного назначения"</t>
  </si>
  <si>
    <t>5 Подпрограмма "Комплексное развитие сельских территорий"</t>
  </si>
  <si>
    <t>6 Подпрограмма "Поддержка садоводства и огородничества"</t>
  </si>
  <si>
    <t>7 Подпрограмма "Обеспечение реализации Государственной программы"</t>
  </si>
  <si>
    <t xml:space="preserve">Социальные выплаты на обустройство молодым работникам, гражданам </t>
  </si>
  <si>
    <t>Субсидии на возмещение части затрат на производство овощей защищенного грунта, произведенных с применением технологии досвечивания</t>
  </si>
  <si>
    <t>Субсидии на возмещение части затрат, связанных с участием в
межрегиональных, российских (всероссийских) конкурсах,
чемпионатах, соревнованиях в агропромышленном комплексе</t>
  </si>
  <si>
    <t xml:space="preserve">Измен ГП от 31.01.2023 № 59-п </t>
  </si>
  <si>
    <t>Субсидии центру компетенций в сфере сельскохозяйственной кооперации и поддержки фермеров на финансовое обеспечение затрат, связанных с осуществлением его деятельности</t>
  </si>
  <si>
    <t>Субсидии на возмещение части затрат на уплату процентов по кредитным договорам (договорам займа), заключенным с 1 января 2017 года на срок до 2 лет</t>
  </si>
  <si>
    <t>Расходы на проведение на территории края мероприятий по предупреждению и ликвидации болезней животных, их лечению, защите населения от болезней, общих для человека и животных (ветслужба)</t>
  </si>
  <si>
    <t>Закон края от 20.04.2023 № 5-1744</t>
  </si>
  <si>
    <t xml:space="preserve">Всего по Государственным программам края </t>
  </si>
  <si>
    <t>Субсидии на возмещение части прямых понесенных затрат на создание и (или) модернизацию объектов агропромышленного комплекса</t>
  </si>
  <si>
    <t>Изменение ГП от 16.05.2023 № 396-п</t>
  </si>
  <si>
    <t>Резервный фонд Правительства края на возмещение ущерба, понесенного гражданами в результате изъятия животных и (или) продукции животного происхождения при ликвидации очага особо опасной болезни животных (африканской чумы свиней) на территориях города Минусинска, Каратузского, Минусинского, Курагинского районов края (распоряжения Правительства края от 15.05.2023 № 338-р, от 19.05.2023 № 343-р и № 349-р)</t>
  </si>
  <si>
    <t>Проект коррект ГП 1</t>
  </si>
  <si>
    <t>Проект коррект ГП 2</t>
  </si>
  <si>
    <t>по состоянию на 01.07.2023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</si>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</sst>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"/>
    <numFmt numFmtId="167" formatCode="?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u/>
      <sz val="10"/>
      <color theme="10"/>
      <name val="Arial Cyr"/>
      <charset val="204"/>
    </font>
    <font>
      <b/>
      <i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E9A1B2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rgb="FFFF896D"/>
        <bgColor indexed="64"/>
      </patternFill>
    </fill>
    <fill>
      <patternFill patternType="solid">
        <fgColor rgb="FF89FFB0"/>
        <bgColor indexed="64"/>
      </patternFill>
    </fill>
    <fill>
      <patternFill patternType="solid">
        <fgColor rgb="FFEABFF3"/>
        <bgColor indexed="64"/>
      </patternFill>
    </fill>
    <fill>
      <patternFill patternType="solid">
        <fgColor rgb="FF9CD4B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6" fillId="0" borderId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3" fillId="0" borderId="0"/>
  </cellStyleXfs>
  <cellXfs count="115">
    <xf numFmtId="0" fontId="0" fillId="0" borderId="0" xfId="0"/>
    <xf numFmtId="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65" fontId="4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/>
    </xf>
    <xf numFmtId="4" fontId="4" fillId="0" borderId="0" xfId="0" applyNumberFormat="1" applyFont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6" fontId="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67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4" fontId="4" fillId="27" borderId="2" xfId="0" applyNumberFormat="1" applyFont="1" applyFill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20" fillId="0" borderId="0" xfId="24" applyFill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9" fillId="28" borderId="1" xfId="0" applyFont="1" applyFill="1" applyBorder="1" applyAlignment="1">
      <alignment horizontal="left" vertical="top" wrapText="1"/>
    </xf>
    <xf numFmtId="4" fontId="4" fillId="30" borderId="2" xfId="0" applyNumberFormat="1" applyFont="1" applyFill="1" applyBorder="1" applyAlignment="1">
      <alignment horizontal="right" vertical="top" wrapText="1"/>
    </xf>
    <xf numFmtId="0" fontId="3" fillId="29" borderId="1" xfId="0" applyFont="1" applyFill="1" applyBorder="1" applyAlignment="1">
      <alignment horizontal="center" vertical="top" wrapText="1"/>
    </xf>
    <xf numFmtId="4" fontId="4" fillId="26" borderId="2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" fontId="19" fillId="0" borderId="0" xfId="23" applyNumberFormat="1" applyFont="1" applyBorder="1" applyAlignment="1" applyProtection="1">
      <alignment horizontal="right" vertical="top" wrapText="1"/>
    </xf>
    <xf numFmtId="165" fontId="22" fillId="5" borderId="1" xfId="0" applyNumberFormat="1" applyFont="1" applyFill="1" applyBorder="1" applyAlignment="1">
      <alignment horizontal="center" vertical="top" wrapText="1"/>
    </xf>
    <xf numFmtId="4" fontId="10" fillId="6" borderId="1" xfId="0" applyNumberFormat="1" applyFont="1" applyFill="1" applyBorder="1" applyAlignment="1">
      <alignment horizontal="right" vertical="top" wrapText="1"/>
    </xf>
    <xf numFmtId="165" fontId="10" fillId="6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0" fillId="28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7" borderId="2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4" fontId="3" fillId="0" borderId="0" xfId="0" applyNumberFormat="1" applyFont="1" applyFill="1" applyAlignment="1">
      <alignment vertical="top"/>
    </xf>
    <xf numFmtId="4" fontId="4" fillId="31" borderId="2" xfId="0" applyNumberFormat="1" applyFont="1" applyFill="1" applyBorder="1" applyAlignment="1">
      <alignment horizontal="right" vertical="top" wrapText="1"/>
    </xf>
    <xf numFmtId="0" fontId="4" fillId="32" borderId="2" xfId="0" applyFont="1" applyFill="1" applyBorder="1" applyAlignment="1">
      <alignment horizontal="right" vertical="top" wrapText="1"/>
    </xf>
    <xf numFmtId="4" fontId="4" fillId="33" borderId="2" xfId="0" applyNumberFormat="1" applyFont="1" applyFill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35" borderId="2" xfId="0" applyFont="1" applyFill="1" applyBorder="1" applyAlignment="1">
      <alignment horizontal="right" vertical="top" wrapText="1"/>
    </xf>
    <xf numFmtId="0" fontId="3" fillId="34" borderId="1" xfId="0" applyFont="1" applyFill="1" applyBorder="1" applyAlignment="1">
      <alignment horizontal="center" vertical="top" wrapText="1"/>
    </xf>
    <xf numFmtId="4" fontId="4" fillId="34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center" wrapText="1"/>
    </xf>
    <xf numFmtId="4" fontId="22" fillId="5" borderId="4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26" borderId="2" xfId="0" applyNumberFormat="1" applyFont="1" applyFill="1" applyBorder="1" applyAlignment="1">
      <alignment horizontal="right" vertical="center" wrapText="1"/>
    </xf>
    <xf numFmtId="4" fontId="4" fillId="26" borderId="2" xfId="0" applyNumberFormat="1" applyFont="1" applyFill="1" applyBorder="1" applyAlignment="1">
      <alignment horizontal="center" vertical="center" wrapText="1"/>
    </xf>
    <xf numFmtId="4" fontId="4" fillId="35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5" fontId="22" fillId="5" borderId="1" xfId="0" applyNumberFormat="1" applyFont="1" applyFill="1" applyBorder="1" applyAlignment="1">
      <alignment horizontal="center" vertical="center" wrapText="1"/>
    </xf>
    <xf numFmtId="0" fontId="4" fillId="36" borderId="2" xfId="0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165" fontId="22" fillId="5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26">
    <cellStyle name="20% - Акцент1" xfId="5"/>
    <cellStyle name="20% - Акцент2" xfId="6"/>
    <cellStyle name="20% - Акцент3" xfId="7"/>
    <cellStyle name="20% - Акцент4" xfId="8"/>
    <cellStyle name="20% - Акцент5" xfId="9"/>
    <cellStyle name="20% - Акцент6" xfId="10"/>
    <cellStyle name="40% - Акцент1" xfId="11"/>
    <cellStyle name="40% - Акцент2" xfId="12"/>
    <cellStyle name="40% - Акцент3" xfId="13"/>
    <cellStyle name="40% - Акцент4" xfId="14"/>
    <cellStyle name="40% - Акцент5" xfId="15"/>
    <cellStyle name="40% - Акцент6" xfId="16"/>
    <cellStyle name="60% - Акцент1" xfId="17"/>
    <cellStyle name="60% - Акцент2" xfId="18"/>
    <cellStyle name="60% - Акцент3" xfId="19"/>
    <cellStyle name="60% - Акцент4" xfId="20"/>
    <cellStyle name="60% - Акцент5" xfId="21"/>
    <cellStyle name="60% - Акцент6" xfId="22"/>
    <cellStyle name="Гиперссылка" xfId="24" builtinId="8"/>
    <cellStyle name="Обычный" xfId="0" builtinId="0"/>
    <cellStyle name="Обычный 2" xfId="1"/>
    <cellStyle name="Обычный 2 2" xfId="2"/>
    <cellStyle name="Обычный 2 4" xfId="4"/>
    <cellStyle name="Обычный 3" xfId="25"/>
    <cellStyle name="Обычный_край_1" xfId="23"/>
    <cellStyle name="Финансовый 2" xfId="3"/>
  </cellStyles>
  <dxfs count="0"/>
  <tableStyles count="0" defaultTableStyle="TableStyleMedium9" defaultPivotStyle="PivotStyleLight16"/>
  <colors>
    <mruColors>
      <color rgb="FF9CD4B5"/>
      <color rgb="FF91CFAD"/>
      <color rgb="FF92B1D6"/>
      <color rgb="FFA9C1DF"/>
      <color rgb="FFAFD7FF"/>
      <color rgb="FFEABFF3"/>
      <color rgb="FF66FFFF"/>
      <color rgb="FF89FFB0"/>
      <color rgb="FFAFFFCA"/>
      <color rgb="FFE2A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92"/>
  <sheetViews>
    <sheetView showZeros="0" tabSelected="1" view="pageBreakPreview" zoomScale="80" zoomScaleNormal="90" zoomScaleSheetLayoutView="80" workbookViewId="0">
      <pane xSplit="1" ySplit="7" topLeftCell="B8" activePane="bottomRight" state="frozen"/>
      <selection pane="topRight" activeCell="D1" sqref="D1"/>
      <selection pane="bottomLeft" activeCell="A8" sqref="A8"/>
      <selection pane="bottomRight" activeCell="F7" sqref="F7"/>
    </sheetView>
  </sheetViews>
  <sheetFormatPr defaultColWidth="9.140625" defaultRowHeight="15.75" x14ac:dyDescent="0.2"/>
  <cols>
    <col min="1" max="1" width="71" style="7" customWidth="1"/>
    <col min="2" max="2" width="14.42578125" style="7" hidden="1" customWidth="1"/>
    <col min="3" max="3" width="16.5703125" style="7" hidden="1" customWidth="1"/>
    <col min="4" max="4" width="16.42578125" style="7" hidden="1" customWidth="1"/>
    <col min="5" max="5" width="16.85546875" style="3" hidden="1" customWidth="1"/>
    <col min="6" max="6" width="16.140625" style="3" customWidth="1"/>
    <col min="7" max="7" width="15.42578125" style="3" hidden="1" customWidth="1"/>
    <col min="8" max="8" width="15.5703125" style="28" hidden="1" customWidth="1"/>
    <col min="9" max="13" width="15.28515625" style="29" hidden="1" customWidth="1"/>
    <col min="14" max="14" width="15.7109375" style="29" hidden="1" customWidth="1"/>
    <col min="15" max="17" width="16" style="29" hidden="1" customWidth="1"/>
    <col min="18" max="18" width="16.28515625" style="29" customWidth="1"/>
    <col min="19" max="19" width="14" style="29" customWidth="1"/>
    <col min="20" max="20" width="15.42578125" style="29" customWidth="1"/>
    <col min="21" max="21" width="15.28515625" style="3" customWidth="1"/>
    <col min="22" max="16384" width="9.140625" style="3"/>
  </cols>
  <sheetData>
    <row r="1" spans="1:21" ht="18.75" x14ac:dyDescent="0.2">
      <c r="A1" s="111" t="s">
        <v>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1" ht="44.25" customHeight="1" x14ac:dyDescent="0.2">
      <c r="A2" s="111" t="s">
        <v>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1" x14ac:dyDescent="0.2">
      <c r="A3" s="112" t="s">
        <v>110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1" x14ac:dyDescent="0.2">
      <c r="A4" s="2"/>
      <c r="B4" s="2"/>
      <c r="C4" s="4"/>
      <c r="D4" s="4"/>
      <c r="E4" s="5"/>
      <c r="F4" s="5"/>
      <c r="G4" s="5"/>
      <c r="H4" s="62"/>
      <c r="I4" s="62"/>
      <c r="J4" s="62"/>
      <c r="K4" s="62"/>
      <c r="L4" s="62"/>
      <c r="M4" s="62"/>
      <c r="N4" s="62"/>
      <c r="O4" s="62"/>
      <c r="P4" s="62"/>
      <c r="Q4" s="62"/>
      <c r="R4" s="55"/>
      <c r="S4" s="25"/>
      <c r="T4" s="6"/>
    </row>
    <row r="5" spans="1:21" s="33" customFormat="1" ht="22.5" customHeight="1" x14ac:dyDescent="0.2">
      <c r="A5" s="113" t="s">
        <v>5</v>
      </c>
      <c r="B5" s="106" t="s">
        <v>55</v>
      </c>
      <c r="C5" s="106" t="s">
        <v>99</v>
      </c>
      <c r="D5" s="106" t="s">
        <v>103</v>
      </c>
      <c r="E5" s="106" t="s">
        <v>106</v>
      </c>
      <c r="F5" s="106" t="s">
        <v>111</v>
      </c>
      <c r="G5" s="106"/>
      <c r="H5" s="107"/>
      <c r="I5" s="107"/>
      <c r="J5" s="106"/>
      <c r="K5" s="107"/>
      <c r="L5" s="107"/>
      <c r="M5" s="107"/>
      <c r="N5" s="107"/>
      <c r="O5" s="109"/>
      <c r="P5" s="106" t="s">
        <v>108</v>
      </c>
      <c r="Q5" s="106" t="s">
        <v>109</v>
      </c>
      <c r="R5" s="106" t="s">
        <v>6</v>
      </c>
      <c r="S5" s="114"/>
      <c r="T5" s="106" t="s">
        <v>7</v>
      </c>
    </row>
    <row r="6" spans="1:21" s="33" customFormat="1" ht="45.75" customHeight="1" x14ac:dyDescent="0.2">
      <c r="A6" s="113"/>
      <c r="B6" s="106"/>
      <c r="C6" s="106"/>
      <c r="D6" s="106"/>
      <c r="E6" s="106"/>
      <c r="F6" s="106"/>
      <c r="G6" s="106"/>
      <c r="H6" s="108"/>
      <c r="I6" s="108"/>
      <c r="J6" s="106"/>
      <c r="K6" s="108"/>
      <c r="L6" s="108"/>
      <c r="M6" s="108"/>
      <c r="N6" s="108"/>
      <c r="O6" s="110"/>
      <c r="P6" s="106"/>
      <c r="Q6" s="106"/>
      <c r="R6" s="34" t="s">
        <v>8</v>
      </c>
      <c r="S6" s="92" t="s">
        <v>9</v>
      </c>
      <c r="T6" s="106"/>
    </row>
    <row r="7" spans="1:21" s="33" customFormat="1" x14ac:dyDescent="0.2">
      <c r="A7" s="51"/>
      <c r="B7" s="50"/>
      <c r="C7" s="90"/>
      <c r="D7" s="49"/>
      <c r="E7" s="43"/>
      <c r="F7" s="104"/>
      <c r="G7" s="48"/>
      <c r="H7" s="65"/>
      <c r="I7" s="66"/>
      <c r="J7" s="69"/>
      <c r="K7" s="47"/>
      <c r="L7" s="39"/>
      <c r="M7" s="71"/>
      <c r="N7" s="70"/>
      <c r="O7" s="86"/>
      <c r="P7" s="89"/>
      <c r="Q7" s="102"/>
      <c r="R7" s="63"/>
      <c r="S7" s="93"/>
      <c r="T7" s="64"/>
    </row>
    <row r="8" spans="1:21" x14ac:dyDescent="0.2">
      <c r="A8" s="51">
        <v>1</v>
      </c>
      <c r="B8" s="53">
        <v>2</v>
      </c>
      <c r="C8" s="51">
        <v>2</v>
      </c>
      <c r="D8" s="51">
        <v>2</v>
      </c>
      <c r="E8" s="8"/>
      <c r="F8" s="51"/>
      <c r="G8" s="51"/>
      <c r="H8" s="9"/>
      <c r="I8" s="9"/>
      <c r="J8" s="9"/>
      <c r="K8" s="9"/>
      <c r="L8" s="9"/>
      <c r="M8" s="9"/>
      <c r="N8" s="9"/>
      <c r="O8" s="9"/>
      <c r="P8" s="9"/>
      <c r="Q8" s="9"/>
      <c r="R8" s="77">
        <v>3</v>
      </c>
      <c r="S8" s="94">
        <v>4</v>
      </c>
      <c r="T8" s="96">
        <v>7</v>
      </c>
    </row>
    <row r="9" spans="1:21" ht="33.75" customHeight="1" x14ac:dyDescent="0.2">
      <c r="A9" s="45" t="s">
        <v>104</v>
      </c>
      <c r="B9" s="56" t="e">
        <f t="shared" ref="B9:P9" si="0">B10+B12</f>
        <v>#REF!</v>
      </c>
      <c r="C9" s="56" t="e">
        <f t="shared" si="0"/>
        <v>#REF!</v>
      </c>
      <c r="D9" s="56" t="e">
        <f t="shared" si="0"/>
        <v>#REF!</v>
      </c>
      <c r="E9" s="56" t="e">
        <f t="shared" si="0"/>
        <v>#REF!</v>
      </c>
      <c r="F9" s="105">
        <v>10666491.400000002</v>
      </c>
      <c r="G9" s="105" t="e">
        <f t="shared" si="0"/>
        <v>#REF!</v>
      </c>
      <c r="H9" s="105" t="e">
        <f t="shared" si="0"/>
        <v>#REF!</v>
      </c>
      <c r="I9" s="105" t="e">
        <f t="shared" si="0"/>
        <v>#REF!</v>
      </c>
      <c r="J9" s="105" t="e">
        <f t="shared" si="0"/>
        <v>#REF!</v>
      </c>
      <c r="K9" s="105" t="e">
        <f t="shared" si="0"/>
        <v>#REF!</v>
      </c>
      <c r="L9" s="105" t="e">
        <f t="shared" si="0"/>
        <v>#REF!</v>
      </c>
      <c r="M9" s="105" t="e">
        <f t="shared" si="0"/>
        <v>#REF!</v>
      </c>
      <c r="N9" s="105" t="e">
        <f t="shared" si="0"/>
        <v>#REF!</v>
      </c>
      <c r="O9" s="105" t="e">
        <f t="shared" si="0"/>
        <v>#REF!</v>
      </c>
      <c r="P9" s="105" t="e">
        <f t="shared" si="0"/>
        <v>#REF!</v>
      </c>
      <c r="Q9" s="105" t="e">
        <f>Q10+Q12</f>
        <v>#REF!</v>
      </c>
      <c r="R9" s="105">
        <v>5774223.5976500008</v>
      </c>
      <c r="S9" s="95">
        <v>54.134235721129443</v>
      </c>
      <c r="T9" s="105">
        <v>4645418.1117099989</v>
      </c>
    </row>
    <row r="10" spans="1:21" ht="31.5" x14ac:dyDescent="0.2">
      <c r="A10" s="44" t="s">
        <v>38</v>
      </c>
      <c r="B10" s="58">
        <f t="shared" ref="B10:Q10" si="1">B11</f>
        <v>250000</v>
      </c>
      <c r="C10" s="58">
        <f t="shared" si="1"/>
        <v>250000</v>
      </c>
      <c r="D10" s="58">
        <f t="shared" si="1"/>
        <v>390000</v>
      </c>
      <c r="E10" s="58">
        <f t="shared" si="1"/>
        <v>390000</v>
      </c>
      <c r="F10" s="58">
        <v>390000</v>
      </c>
      <c r="G10" s="58">
        <f t="shared" si="1"/>
        <v>390000</v>
      </c>
      <c r="H10" s="58">
        <f t="shared" si="1"/>
        <v>390000</v>
      </c>
      <c r="I10" s="58">
        <f t="shared" si="1"/>
        <v>390000</v>
      </c>
      <c r="J10" s="58">
        <f t="shared" si="1"/>
        <v>390000</v>
      </c>
      <c r="K10" s="58">
        <f t="shared" si="1"/>
        <v>390000</v>
      </c>
      <c r="L10" s="58">
        <f t="shared" si="1"/>
        <v>390000</v>
      </c>
      <c r="M10" s="58">
        <f t="shared" si="1"/>
        <v>390000</v>
      </c>
      <c r="N10" s="58">
        <f t="shared" si="1"/>
        <v>390000</v>
      </c>
      <c r="O10" s="58">
        <f t="shared" si="1"/>
        <v>390000</v>
      </c>
      <c r="P10" s="58">
        <f t="shared" si="1"/>
        <v>390000</v>
      </c>
      <c r="Q10" s="58">
        <f t="shared" si="1"/>
        <v>390000</v>
      </c>
      <c r="R10" s="57">
        <v>163479.03328</v>
      </c>
      <c r="S10" s="57">
        <v>41.917700841025642</v>
      </c>
      <c r="T10" s="58">
        <v>226520.96672</v>
      </c>
    </row>
    <row r="11" spans="1:21" ht="110.25" x14ac:dyDescent="0.2">
      <c r="A11" s="37" t="s">
        <v>40</v>
      </c>
      <c r="B11" s="1">
        <v>250000</v>
      </c>
      <c r="C11" s="78">
        <f>B11</f>
        <v>250000</v>
      </c>
      <c r="D11" s="97">
        <f>C11+140000</f>
        <v>390000</v>
      </c>
      <c r="E11" s="79">
        <f t="shared" ref="E11:Q11" si="2">D11</f>
        <v>390000</v>
      </c>
      <c r="F11" s="79">
        <v>390000</v>
      </c>
      <c r="G11" s="79">
        <f t="shared" si="2"/>
        <v>390000</v>
      </c>
      <c r="H11" s="79">
        <f t="shared" si="2"/>
        <v>390000</v>
      </c>
      <c r="I11" s="79">
        <f t="shared" si="2"/>
        <v>390000</v>
      </c>
      <c r="J11" s="79">
        <f t="shared" si="2"/>
        <v>390000</v>
      </c>
      <c r="K11" s="79">
        <f t="shared" si="2"/>
        <v>390000</v>
      </c>
      <c r="L11" s="79">
        <f t="shared" si="2"/>
        <v>390000</v>
      </c>
      <c r="M11" s="78">
        <f t="shared" si="2"/>
        <v>390000</v>
      </c>
      <c r="N11" s="78">
        <f t="shared" si="2"/>
        <v>390000</v>
      </c>
      <c r="O11" s="78">
        <f t="shared" si="2"/>
        <v>390000</v>
      </c>
      <c r="P11" s="78">
        <f t="shared" si="2"/>
        <v>390000</v>
      </c>
      <c r="Q11" s="78">
        <f t="shared" si="2"/>
        <v>390000</v>
      </c>
      <c r="R11" s="78">
        <v>163479.03328</v>
      </c>
      <c r="S11" s="80">
        <v>41.917700841025642</v>
      </c>
      <c r="T11" s="80">
        <v>226520.96672</v>
      </c>
      <c r="U11" s="88"/>
    </row>
    <row r="12" spans="1:21" s="10" customFormat="1" ht="48" customHeight="1" x14ac:dyDescent="0.2">
      <c r="A12" s="44" t="s">
        <v>10</v>
      </c>
      <c r="B12" s="57" t="e">
        <f>B13+B14</f>
        <v>#REF!</v>
      </c>
      <c r="C12" s="57" t="e">
        <f t="shared" ref="C12:O12" si="3">C13+C14</f>
        <v>#REF!</v>
      </c>
      <c r="D12" s="57" t="e">
        <f t="shared" si="3"/>
        <v>#REF!</v>
      </c>
      <c r="E12" s="57" t="e">
        <f t="shared" si="3"/>
        <v>#REF!</v>
      </c>
      <c r="F12" s="57">
        <v>10276491.400000002</v>
      </c>
      <c r="G12" s="57" t="e">
        <f t="shared" si="3"/>
        <v>#REF!</v>
      </c>
      <c r="H12" s="57" t="e">
        <f t="shared" si="3"/>
        <v>#REF!</v>
      </c>
      <c r="I12" s="57" t="e">
        <f t="shared" si="3"/>
        <v>#REF!</v>
      </c>
      <c r="J12" s="57" t="e">
        <f t="shared" si="3"/>
        <v>#REF!</v>
      </c>
      <c r="K12" s="57" t="e">
        <f t="shared" si="3"/>
        <v>#REF!</v>
      </c>
      <c r="L12" s="57" t="e">
        <f t="shared" si="3"/>
        <v>#REF!</v>
      </c>
      <c r="M12" s="57" t="e">
        <f t="shared" si="3"/>
        <v>#REF!</v>
      </c>
      <c r="N12" s="57" t="e">
        <f t="shared" si="3"/>
        <v>#REF!</v>
      </c>
      <c r="O12" s="57" t="e">
        <f t="shared" si="3"/>
        <v>#REF!</v>
      </c>
      <c r="P12" s="57" t="e">
        <f>P13+P14</f>
        <v>#REF!</v>
      </c>
      <c r="Q12" s="57" t="e">
        <f>Q13+Q14</f>
        <v>#REF!</v>
      </c>
      <c r="R12" s="57">
        <v>5610744.5643700007</v>
      </c>
      <c r="S12" s="57">
        <v>54.597861721268018</v>
      </c>
      <c r="T12" s="57">
        <v>4418897.144989999</v>
      </c>
    </row>
    <row r="13" spans="1:21" s="11" customFormat="1" x14ac:dyDescent="0.2">
      <c r="A13" s="35" t="s">
        <v>0</v>
      </c>
      <c r="B13" s="59" t="e">
        <f>B16+B152</f>
        <v>#REF!</v>
      </c>
      <c r="C13" s="59" t="e">
        <f>C16+C152</f>
        <v>#REF!</v>
      </c>
      <c r="D13" s="59" t="e">
        <f t="shared" ref="D13:P13" si="4">D16+D152</f>
        <v>#REF!</v>
      </c>
      <c r="E13" s="59" t="e">
        <f t="shared" si="4"/>
        <v>#REF!</v>
      </c>
      <c r="F13" s="59">
        <v>8884414.0000000019</v>
      </c>
      <c r="G13" s="59" t="e">
        <f t="shared" si="4"/>
        <v>#REF!</v>
      </c>
      <c r="H13" s="59" t="e">
        <f t="shared" si="4"/>
        <v>#REF!</v>
      </c>
      <c r="I13" s="59" t="e">
        <f t="shared" si="4"/>
        <v>#REF!</v>
      </c>
      <c r="J13" s="59" t="e">
        <f t="shared" si="4"/>
        <v>#REF!</v>
      </c>
      <c r="K13" s="59" t="e">
        <f t="shared" si="4"/>
        <v>#REF!</v>
      </c>
      <c r="L13" s="59" t="e">
        <f t="shared" si="4"/>
        <v>#REF!</v>
      </c>
      <c r="M13" s="59" t="e">
        <f t="shared" si="4"/>
        <v>#REF!</v>
      </c>
      <c r="N13" s="59" t="e">
        <f t="shared" si="4"/>
        <v>#REF!</v>
      </c>
      <c r="O13" s="59" t="e">
        <f t="shared" si="4"/>
        <v>#REF!</v>
      </c>
      <c r="P13" s="59" t="e">
        <f t="shared" si="4"/>
        <v>#REF!</v>
      </c>
      <c r="Q13" s="59" t="e">
        <f>Q16+Q152</f>
        <v>#REF!</v>
      </c>
      <c r="R13" s="59">
        <v>4411479.6246100012</v>
      </c>
      <c r="S13" s="59">
        <v>49.654142913758861</v>
      </c>
      <c r="T13" s="59">
        <v>4230094.7374399994</v>
      </c>
    </row>
    <row r="14" spans="1:21" s="11" customFormat="1" x14ac:dyDescent="0.2">
      <c r="A14" s="35" t="s">
        <v>1</v>
      </c>
      <c r="B14" s="59" t="e">
        <f>B17</f>
        <v>#REF!</v>
      </c>
      <c r="C14" s="59" t="e">
        <f>C20+C61+C99+C117+C126</f>
        <v>#REF!</v>
      </c>
      <c r="D14" s="59" t="e">
        <f t="shared" ref="D14:P14" si="5">D20+D61+D99+D117+D126</f>
        <v>#REF!</v>
      </c>
      <c r="E14" s="59" t="e">
        <f t="shared" si="5"/>
        <v>#REF!</v>
      </c>
      <c r="F14" s="59">
        <v>1392077.4</v>
      </c>
      <c r="G14" s="59" t="e">
        <f t="shared" si="5"/>
        <v>#REF!</v>
      </c>
      <c r="H14" s="59" t="e">
        <f t="shared" si="5"/>
        <v>#REF!</v>
      </c>
      <c r="I14" s="59" t="e">
        <f t="shared" si="5"/>
        <v>#REF!</v>
      </c>
      <c r="J14" s="59" t="e">
        <f t="shared" si="5"/>
        <v>#REF!</v>
      </c>
      <c r="K14" s="59" t="e">
        <f t="shared" si="5"/>
        <v>#REF!</v>
      </c>
      <c r="L14" s="59" t="e">
        <f t="shared" si="5"/>
        <v>#REF!</v>
      </c>
      <c r="M14" s="59" t="e">
        <f t="shared" si="5"/>
        <v>#REF!</v>
      </c>
      <c r="N14" s="59" t="e">
        <f t="shared" si="5"/>
        <v>#REF!</v>
      </c>
      <c r="O14" s="59" t="e">
        <f t="shared" si="5"/>
        <v>#REF!</v>
      </c>
      <c r="P14" s="59" t="e">
        <f t="shared" si="5"/>
        <v>#REF!</v>
      </c>
      <c r="Q14" s="59" t="e">
        <f>Q20+Q61+Q99+Q117+Q126</f>
        <v>#REF!</v>
      </c>
      <c r="R14" s="59">
        <v>1199264.93976</v>
      </c>
      <c r="S14" s="59">
        <v>86.149300301836675</v>
      </c>
      <c r="T14" s="59">
        <v>188802.40755000003</v>
      </c>
    </row>
    <row r="15" spans="1:21" s="11" customFormat="1" x14ac:dyDescent="0.2">
      <c r="A15" s="46" t="s">
        <v>11</v>
      </c>
      <c r="B15" s="60" t="e">
        <f>B16+B17</f>
        <v>#REF!</v>
      </c>
      <c r="C15" s="60" t="e">
        <f>C16+C17</f>
        <v>#REF!</v>
      </c>
      <c r="D15" s="60" t="e">
        <f t="shared" ref="D15:P15" si="6">D16+D17</f>
        <v>#REF!</v>
      </c>
      <c r="E15" s="60" t="e">
        <f t="shared" si="6"/>
        <v>#REF!</v>
      </c>
      <c r="F15" s="60">
        <v>7925312.3000000026</v>
      </c>
      <c r="G15" s="60" t="e">
        <f t="shared" si="6"/>
        <v>#REF!</v>
      </c>
      <c r="H15" s="60" t="e">
        <f t="shared" si="6"/>
        <v>#REF!</v>
      </c>
      <c r="I15" s="60" t="e">
        <f t="shared" si="6"/>
        <v>#REF!</v>
      </c>
      <c r="J15" s="60" t="e">
        <f t="shared" si="6"/>
        <v>#REF!</v>
      </c>
      <c r="K15" s="60" t="e">
        <f t="shared" si="6"/>
        <v>#REF!</v>
      </c>
      <c r="L15" s="60" t="e">
        <f t="shared" si="6"/>
        <v>#REF!</v>
      </c>
      <c r="M15" s="60" t="e">
        <f t="shared" si="6"/>
        <v>#REF!</v>
      </c>
      <c r="N15" s="60" t="e">
        <f t="shared" si="6"/>
        <v>#REF!</v>
      </c>
      <c r="O15" s="60" t="e">
        <f t="shared" si="6"/>
        <v>#REF!</v>
      </c>
      <c r="P15" s="60" t="e">
        <f t="shared" si="6"/>
        <v>#REF!</v>
      </c>
      <c r="Q15" s="60" t="e">
        <f>Q16+Q17</f>
        <v>#REF!</v>
      </c>
      <c r="R15" s="60">
        <v>4539684.8771200012</v>
      </c>
      <c r="S15" s="60">
        <v>57.280832669773787</v>
      </c>
      <c r="T15" s="60">
        <v>3215504.0322400001</v>
      </c>
    </row>
    <row r="16" spans="1:21" s="11" customFormat="1" x14ac:dyDescent="0.2">
      <c r="A16" s="36" t="s">
        <v>0</v>
      </c>
      <c r="B16" s="59" t="e">
        <f>SUMIF(#REF!,"01 ит",B18:B168)</f>
        <v>#REF!</v>
      </c>
      <c r="C16" s="59" t="e">
        <f>SUMIF(#REF!,"01 ит",C18:C168)</f>
        <v>#REF!</v>
      </c>
      <c r="D16" s="59" t="e">
        <f>SUMIF(#REF!,"01 ит",D18:D168)</f>
        <v>#REF!</v>
      </c>
      <c r="E16" s="59" t="e">
        <f>SUMIF(#REF!,"01 ит",E18:E168)</f>
        <v>#REF!</v>
      </c>
      <c r="F16" s="59">
        <v>6533234.9000000022</v>
      </c>
      <c r="G16" s="59" t="e">
        <f>SUMIF(#REF!,"01 ит",G18:G168)</f>
        <v>#REF!</v>
      </c>
      <c r="H16" s="59" t="e">
        <f>SUMIF(#REF!,"01 ит",H18:H168)</f>
        <v>#REF!</v>
      </c>
      <c r="I16" s="59" t="e">
        <f>SUMIF(#REF!,"01 ит",I18:I168)</f>
        <v>#REF!</v>
      </c>
      <c r="J16" s="59" t="e">
        <f>SUMIF(#REF!,"01 ит",J18:J168)</f>
        <v>#REF!</v>
      </c>
      <c r="K16" s="59" t="e">
        <f>SUMIF(#REF!,"01 ит",K18:K168)</f>
        <v>#REF!</v>
      </c>
      <c r="L16" s="59" t="e">
        <f>SUMIF(#REF!,"01 ит",L18:L168)</f>
        <v>#REF!</v>
      </c>
      <c r="M16" s="59" t="e">
        <f>SUMIF(#REF!,"01 ит",M18:M168)</f>
        <v>#REF!</v>
      </c>
      <c r="N16" s="59" t="e">
        <f>SUMIF(#REF!,"01 ит",N18:N168)</f>
        <v>#REF!</v>
      </c>
      <c r="O16" s="59" t="e">
        <f>SUMIF(#REF!,"01 ит",O18:O168)</f>
        <v>#REF!</v>
      </c>
      <c r="P16" s="59" t="e">
        <f>SUMIF(#REF!,"01 ит",P18:P168)</f>
        <v>#REF!</v>
      </c>
      <c r="Q16" s="59" t="e">
        <f>SUMIF(#REF!,"01 ит",Q18:Q168)</f>
        <v>#REF!</v>
      </c>
      <c r="R16" s="59">
        <v>3340419.9373600008</v>
      </c>
      <c r="S16" s="59">
        <v>51.129646928200913</v>
      </c>
      <c r="T16" s="59">
        <v>3026701.62469</v>
      </c>
    </row>
    <row r="17" spans="1:20" s="11" customFormat="1" x14ac:dyDescent="0.2">
      <c r="A17" s="36" t="s">
        <v>1</v>
      </c>
      <c r="B17" s="59" t="e">
        <f>SUMIF(#REF!,"02 ит",B18:B150)</f>
        <v>#REF!</v>
      </c>
      <c r="C17" s="59" t="e">
        <f>C20+C61+C99+C117+C126</f>
        <v>#REF!</v>
      </c>
      <c r="D17" s="59" t="e">
        <f t="shared" ref="D17:P17" si="7">D20+D61+D99+D117+D126</f>
        <v>#REF!</v>
      </c>
      <c r="E17" s="59" t="e">
        <f t="shared" si="7"/>
        <v>#REF!</v>
      </c>
      <c r="F17" s="59">
        <v>1392077.4</v>
      </c>
      <c r="G17" s="59" t="e">
        <f t="shared" si="7"/>
        <v>#REF!</v>
      </c>
      <c r="H17" s="59" t="e">
        <f t="shared" si="7"/>
        <v>#REF!</v>
      </c>
      <c r="I17" s="59" t="e">
        <f t="shared" si="7"/>
        <v>#REF!</v>
      </c>
      <c r="J17" s="59" t="e">
        <f t="shared" si="7"/>
        <v>#REF!</v>
      </c>
      <c r="K17" s="59" t="e">
        <f t="shared" si="7"/>
        <v>#REF!</v>
      </c>
      <c r="L17" s="59" t="e">
        <f t="shared" si="7"/>
        <v>#REF!</v>
      </c>
      <c r="M17" s="59" t="e">
        <f t="shared" si="7"/>
        <v>#REF!</v>
      </c>
      <c r="N17" s="59" t="e">
        <f t="shared" si="7"/>
        <v>#REF!</v>
      </c>
      <c r="O17" s="59" t="e">
        <f t="shared" si="7"/>
        <v>#REF!</v>
      </c>
      <c r="P17" s="59" t="e">
        <f t="shared" si="7"/>
        <v>#REF!</v>
      </c>
      <c r="Q17" s="59" t="e">
        <f>Q20+Q61+Q99+Q117+Q126</f>
        <v>#REF!</v>
      </c>
      <c r="R17" s="59">
        <v>1199264.93976</v>
      </c>
      <c r="S17" s="59">
        <v>86.149300301836675</v>
      </c>
      <c r="T17" s="59">
        <v>188802.40755000003</v>
      </c>
    </row>
    <row r="18" spans="1:20" s="13" customFormat="1" ht="23.25" customHeight="1" x14ac:dyDescent="0.2">
      <c r="A18" s="12" t="s">
        <v>12</v>
      </c>
      <c r="B18" s="61" t="e">
        <f>B19+B20</f>
        <v>#REF!</v>
      </c>
      <c r="C18" s="61" t="e">
        <f>C19+C20</f>
        <v>#REF!</v>
      </c>
      <c r="D18" s="61" t="e">
        <f t="shared" ref="D18:P18" si="8">D19+D20</f>
        <v>#REF!</v>
      </c>
      <c r="E18" s="61" t="e">
        <f t="shared" si="8"/>
        <v>#REF!</v>
      </c>
      <c r="F18" s="61">
        <v>3266386.6000000006</v>
      </c>
      <c r="G18" s="61" t="e">
        <f t="shared" si="8"/>
        <v>#REF!</v>
      </c>
      <c r="H18" s="61" t="e">
        <f t="shared" si="8"/>
        <v>#REF!</v>
      </c>
      <c r="I18" s="61" t="e">
        <f t="shared" si="8"/>
        <v>#REF!</v>
      </c>
      <c r="J18" s="61" t="e">
        <f t="shared" si="8"/>
        <v>#REF!</v>
      </c>
      <c r="K18" s="61" t="e">
        <f t="shared" si="8"/>
        <v>#REF!</v>
      </c>
      <c r="L18" s="61" t="e">
        <f t="shared" si="8"/>
        <v>#REF!</v>
      </c>
      <c r="M18" s="61" t="e">
        <f t="shared" si="8"/>
        <v>#REF!</v>
      </c>
      <c r="N18" s="61" t="e">
        <f t="shared" si="8"/>
        <v>#REF!</v>
      </c>
      <c r="O18" s="61" t="e">
        <f t="shared" si="8"/>
        <v>#REF!</v>
      </c>
      <c r="P18" s="61" t="e">
        <f t="shared" si="8"/>
        <v>#REF!</v>
      </c>
      <c r="Q18" s="61" t="e">
        <f>Q19+Q20</f>
        <v>#REF!</v>
      </c>
      <c r="R18" s="61">
        <v>2922353.7018599999</v>
      </c>
      <c r="S18" s="61">
        <v>89.467477666605646</v>
      </c>
      <c r="T18" s="61">
        <v>248839.70750000002</v>
      </c>
    </row>
    <row r="19" spans="1:20" s="14" customFormat="1" x14ac:dyDescent="0.2">
      <c r="A19" s="36" t="s">
        <v>0</v>
      </c>
      <c r="B19" s="59" t="e">
        <f>SUMIF(#REF!,"=01",B21:B58)</f>
        <v>#REF!</v>
      </c>
      <c r="C19" s="59" t="e">
        <f>SUMIF(#REF!,"=01",C21:C58)</f>
        <v>#REF!</v>
      </c>
      <c r="D19" s="59" t="e">
        <f>SUMIF(#REF!,"=01",D21:D58)</f>
        <v>#REF!</v>
      </c>
      <c r="E19" s="59" t="e">
        <f>SUMIF(#REF!,"=01",E21:E58)</f>
        <v>#REF!</v>
      </c>
      <c r="F19" s="59">
        <v>2238821.1000000006</v>
      </c>
      <c r="G19" s="59" t="e">
        <f>SUMIF(#REF!,"=01",G21:G58)</f>
        <v>#REF!</v>
      </c>
      <c r="H19" s="59" t="e">
        <f>SUMIF(#REF!,"=01",H21:H58)</f>
        <v>#REF!</v>
      </c>
      <c r="I19" s="59" t="e">
        <f>SUMIF(#REF!,"=01",I21:I58)</f>
        <v>#REF!</v>
      </c>
      <c r="J19" s="59" t="e">
        <f>SUMIF(#REF!,"=01",J21:J58)</f>
        <v>#REF!</v>
      </c>
      <c r="K19" s="59" t="e">
        <f>SUMIF(#REF!,"=01",K21:K58)</f>
        <v>#REF!</v>
      </c>
      <c r="L19" s="59" t="e">
        <f>SUMIF(#REF!,"=01",L21:L58)</f>
        <v>#REF!</v>
      </c>
      <c r="M19" s="59" t="e">
        <f>SUMIF(#REF!,"=01",M21:M58)</f>
        <v>#REF!</v>
      </c>
      <c r="N19" s="59" t="e">
        <f>SUMIF(#REF!,"=01",N21:N58)</f>
        <v>#REF!</v>
      </c>
      <c r="O19" s="59" t="e">
        <f>SUMIF(#REF!,"=01",O21:O58)</f>
        <v>#REF!</v>
      </c>
      <c r="P19" s="59" t="e">
        <f>SUMIF(#REF!,"=01",P21:P58)</f>
        <v>#REF!</v>
      </c>
      <c r="Q19" s="59" t="e">
        <f>SUMIF(#REF!,"=01",Q21:Q58)</f>
        <v>#REF!</v>
      </c>
      <c r="R19" s="59">
        <v>1977407.0203199999</v>
      </c>
      <c r="S19" s="59">
        <v>88.323583350183682</v>
      </c>
      <c r="T19" s="59">
        <v>170230.94172999999</v>
      </c>
    </row>
    <row r="20" spans="1:20" s="14" customFormat="1" x14ac:dyDescent="0.2">
      <c r="A20" s="36" t="s">
        <v>1</v>
      </c>
      <c r="B20" s="59" t="e">
        <f>SUMIF(#REF!,"=02",B21:B58)</f>
        <v>#REF!</v>
      </c>
      <c r="C20" s="59" t="e">
        <f>SUMIF(#REF!,"=02",C21:C58)</f>
        <v>#REF!</v>
      </c>
      <c r="D20" s="59" t="e">
        <f>SUMIF(#REF!,"=02",D21:D58)</f>
        <v>#REF!</v>
      </c>
      <c r="E20" s="59" t="e">
        <f>SUMIF(#REF!,"=02",E21:E58)</f>
        <v>#REF!</v>
      </c>
      <c r="F20" s="59">
        <v>1027565.5</v>
      </c>
      <c r="G20" s="59" t="e">
        <f>SUMIF(#REF!,"=02",G21:G58)</f>
        <v>#REF!</v>
      </c>
      <c r="H20" s="59" t="e">
        <f>SUMIF(#REF!,"=02",H21:H58)</f>
        <v>#REF!</v>
      </c>
      <c r="I20" s="59" t="e">
        <f>SUMIF(#REF!,"=02",I21:I58)</f>
        <v>#REF!</v>
      </c>
      <c r="J20" s="59" t="e">
        <f>SUMIF(#REF!,"=02",J21:J58)</f>
        <v>#REF!</v>
      </c>
      <c r="K20" s="59" t="e">
        <f>SUMIF(#REF!,"=02",K21:K58)</f>
        <v>#REF!</v>
      </c>
      <c r="L20" s="59" t="e">
        <f>SUMIF(#REF!,"=02",L21:L58)</f>
        <v>#REF!</v>
      </c>
      <c r="M20" s="59" t="e">
        <f>SUMIF(#REF!,"=02",M21:M58)</f>
        <v>#REF!</v>
      </c>
      <c r="N20" s="59" t="e">
        <f>SUMIF(#REF!,"=02",N21:N58)</f>
        <v>#REF!</v>
      </c>
      <c r="O20" s="59" t="e">
        <f>SUMIF(#REF!,"=02",O21:O58)</f>
        <v>#REF!</v>
      </c>
      <c r="P20" s="59" t="e">
        <f>SUMIF(#REF!,"=02",P21:P58)</f>
        <v>#REF!</v>
      </c>
      <c r="Q20" s="59" t="e">
        <f>SUMIF(#REF!,"=02",Q21:Q58)</f>
        <v>#REF!</v>
      </c>
      <c r="R20" s="59">
        <v>944946.6815399999</v>
      </c>
      <c r="S20" s="59">
        <v>91.959751620699592</v>
      </c>
      <c r="T20" s="59">
        <v>78608.765770000027</v>
      </c>
    </row>
    <row r="21" spans="1:20" ht="31.5" x14ac:dyDescent="0.2">
      <c r="A21" s="37" t="s">
        <v>53</v>
      </c>
      <c r="B21" s="1">
        <v>72800.800000000003</v>
      </c>
      <c r="C21" s="72">
        <f t="shared" ref="C21:C58" si="9">B21</f>
        <v>72800.800000000003</v>
      </c>
      <c r="D21" s="72">
        <f t="shared" ref="D21:Q21" si="10">C21</f>
        <v>72800.800000000003</v>
      </c>
      <c r="E21" s="72">
        <f t="shared" si="10"/>
        <v>72800.800000000003</v>
      </c>
      <c r="F21" s="72">
        <v>72800.800000000003</v>
      </c>
      <c r="G21" s="72">
        <f t="shared" si="10"/>
        <v>72800.800000000003</v>
      </c>
      <c r="H21" s="72">
        <f t="shared" si="10"/>
        <v>72800.800000000003</v>
      </c>
      <c r="I21" s="72">
        <f t="shared" si="10"/>
        <v>72800.800000000003</v>
      </c>
      <c r="J21" s="72">
        <f t="shared" si="10"/>
        <v>72800.800000000003</v>
      </c>
      <c r="K21" s="72">
        <f t="shared" si="10"/>
        <v>72800.800000000003</v>
      </c>
      <c r="L21" s="72">
        <f t="shared" si="10"/>
        <v>72800.800000000003</v>
      </c>
      <c r="M21" s="72">
        <f t="shared" si="10"/>
        <v>72800.800000000003</v>
      </c>
      <c r="N21" s="72">
        <f t="shared" si="10"/>
        <v>72800.800000000003</v>
      </c>
      <c r="O21" s="72">
        <f t="shared" si="10"/>
        <v>72800.800000000003</v>
      </c>
      <c r="P21" s="78">
        <f t="shared" si="10"/>
        <v>72800.800000000003</v>
      </c>
      <c r="Q21" s="78">
        <f t="shared" si="10"/>
        <v>72800.800000000003</v>
      </c>
      <c r="R21" s="32">
        <v>39284.475930000001</v>
      </c>
      <c r="S21" s="32">
        <v>53.961599226931568</v>
      </c>
      <c r="T21" s="32"/>
    </row>
    <row r="22" spans="1:20" ht="78.75" x14ac:dyDescent="0.2">
      <c r="A22" s="37" t="s">
        <v>52</v>
      </c>
      <c r="B22" s="1">
        <v>50000</v>
      </c>
      <c r="C22" s="72">
        <f t="shared" si="9"/>
        <v>50000</v>
      </c>
      <c r="D22" s="72">
        <f t="shared" ref="D22:O22" si="11">C22</f>
        <v>50000</v>
      </c>
      <c r="E22" s="72">
        <f t="shared" si="11"/>
        <v>50000</v>
      </c>
      <c r="F22" s="72">
        <v>50000</v>
      </c>
      <c r="G22" s="72">
        <f t="shared" si="11"/>
        <v>50000</v>
      </c>
      <c r="H22" s="72">
        <f t="shared" si="11"/>
        <v>50000</v>
      </c>
      <c r="I22" s="72">
        <f t="shared" si="11"/>
        <v>50000</v>
      </c>
      <c r="J22" s="72">
        <f t="shared" si="11"/>
        <v>50000</v>
      </c>
      <c r="K22" s="72">
        <f t="shared" si="11"/>
        <v>50000</v>
      </c>
      <c r="L22" s="72">
        <f t="shared" si="11"/>
        <v>50000</v>
      </c>
      <c r="M22" s="72">
        <f t="shared" si="11"/>
        <v>50000</v>
      </c>
      <c r="N22" s="72">
        <f t="shared" si="11"/>
        <v>50000</v>
      </c>
      <c r="O22" s="72">
        <f t="shared" si="11"/>
        <v>50000</v>
      </c>
      <c r="P22" s="78">
        <f t="shared" ref="P22:P85" si="12">O22</f>
        <v>50000</v>
      </c>
      <c r="Q22" s="78">
        <f t="shared" ref="Q22:Q85" si="13">P22</f>
        <v>50000</v>
      </c>
      <c r="R22" s="32"/>
      <c r="S22" s="32">
        <v>0</v>
      </c>
      <c r="T22" s="32"/>
    </row>
    <row r="23" spans="1:20" ht="31.5" x14ac:dyDescent="0.2">
      <c r="A23" s="37" t="s">
        <v>49</v>
      </c>
      <c r="B23" s="1">
        <v>539615.6</v>
      </c>
      <c r="C23" s="72">
        <f>B23</f>
        <v>539615.6</v>
      </c>
      <c r="D23" s="72">
        <f t="shared" ref="D23:E25" si="14">C23</f>
        <v>539615.6</v>
      </c>
      <c r="E23" s="72">
        <f t="shared" si="14"/>
        <v>539615.6</v>
      </c>
      <c r="F23" s="72">
        <v>539615.6</v>
      </c>
      <c r="G23" s="72">
        <f t="shared" ref="G23:O25" si="15">F23</f>
        <v>539615.6</v>
      </c>
      <c r="H23" s="72">
        <f t="shared" si="15"/>
        <v>539615.6</v>
      </c>
      <c r="I23" s="72">
        <f t="shared" si="15"/>
        <v>539615.6</v>
      </c>
      <c r="J23" s="72">
        <f t="shared" si="15"/>
        <v>539615.6</v>
      </c>
      <c r="K23" s="72">
        <f t="shared" si="15"/>
        <v>539615.6</v>
      </c>
      <c r="L23" s="72">
        <f t="shared" si="15"/>
        <v>539615.6</v>
      </c>
      <c r="M23" s="72">
        <f t="shared" si="15"/>
        <v>539615.6</v>
      </c>
      <c r="N23" s="72">
        <f t="shared" si="15"/>
        <v>539615.6</v>
      </c>
      <c r="O23" s="72">
        <f t="shared" si="15"/>
        <v>539615.6</v>
      </c>
      <c r="P23" s="78">
        <f t="shared" si="12"/>
        <v>539615.6</v>
      </c>
      <c r="Q23" s="103">
        <f>P23+89351.2</f>
        <v>628966.79999999993</v>
      </c>
      <c r="R23" s="32">
        <v>512081.92742999998</v>
      </c>
      <c r="S23" s="32">
        <v>94.897539550376237</v>
      </c>
      <c r="T23" s="32">
        <v>27533.672569999995</v>
      </c>
    </row>
    <row r="24" spans="1:20" ht="31.5" x14ac:dyDescent="0.2">
      <c r="A24" s="15" t="s">
        <v>50</v>
      </c>
      <c r="B24" s="1">
        <v>1029476.6</v>
      </c>
      <c r="C24" s="72">
        <f t="shared" si="9"/>
        <v>1029476.6</v>
      </c>
      <c r="D24" s="72">
        <f t="shared" si="14"/>
        <v>1029476.6</v>
      </c>
      <c r="E24" s="72">
        <f t="shared" si="14"/>
        <v>1029476.6</v>
      </c>
      <c r="F24" s="72">
        <v>1029476.6</v>
      </c>
      <c r="G24" s="72">
        <f t="shared" si="15"/>
        <v>1029476.6</v>
      </c>
      <c r="H24" s="72">
        <f t="shared" si="15"/>
        <v>1029476.6</v>
      </c>
      <c r="I24" s="72">
        <f t="shared" si="15"/>
        <v>1029476.6</v>
      </c>
      <c r="J24" s="72">
        <f t="shared" si="15"/>
        <v>1029476.6</v>
      </c>
      <c r="K24" s="72">
        <f t="shared" si="15"/>
        <v>1029476.6</v>
      </c>
      <c r="L24" s="72">
        <f t="shared" si="15"/>
        <v>1029476.6</v>
      </c>
      <c r="M24" s="72">
        <f t="shared" si="15"/>
        <v>1029476.6</v>
      </c>
      <c r="N24" s="72">
        <f t="shared" si="15"/>
        <v>1029476.6</v>
      </c>
      <c r="O24" s="72">
        <f t="shared" si="15"/>
        <v>1029476.6</v>
      </c>
      <c r="P24" s="78">
        <f t="shared" si="12"/>
        <v>1029476.6</v>
      </c>
      <c r="Q24" s="78">
        <f t="shared" si="13"/>
        <v>1029476.6</v>
      </c>
      <c r="R24" s="32">
        <v>1029475.86058</v>
      </c>
      <c r="S24" s="32">
        <v>99.999928175152306</v>
      </c>
      <c r="T24" s="32">
        <v>0.73941999999806285</v>
      </c>
    </row>
    <row r="25" spans="1:20" ht="63" x14ac:dyDescent="0.2">
      <c r="A25" s="81" t="s">
        <v>35</v>
      </c>
      <c r="B25" s="1">
        <v>21780</v>
      </c>
      <c r="C25" s="72">
        <f t="shared" si="9"/>
        <v>21780</v>
      </c>
      <c r="D25" s="72">
        <f t="shared" si="14"/>
        <v>21780</v>
      </c>
      <c r="E25" s="72">
        <f t="shared" si="14"/>
        <v>21780</v>
      </c>
      <c r="F25" s="72">
        <v>21780</v>
      </c>
      <c r="G25" s="72">
        <f t="shared" si="15"/>
        <v>21780</v>
      </c>
      <c r="H25" s="72">
        <f t="shared" si="15"/>
        <v>21780</v>
      </c>
      <c r="I25" s="72">
        <f t="shared" si="15"/>
        <v>21780</v>
      </c>
      <c r="J25" s="72">
        <f t="shared" si="15"/>
        <v>21780</v>
      </c>
      <c r="K25" s="72">
        <f t="shared" si="15"/>
        <v>21780</v>
      </c>
      <c r="L25" s="72">
        <f t="shared" si="15"/>
        <v>21780</v>
      </c>
      <c r="M25" s="72">
        <f t="shared" si="15"/>
        <v>21780</v>
      </c>
      <c r="N25" s="72">
        <f t="shared" si="15"/>
        <v>21780</v>
      </c>
      <c r="O25" s="72">
        <f t="shared" si="15"/>
        <v>21780</v>
      </c>
      <c r="P25" s="78">
        <f t="shared" si="12"/>
        <v>21780</v>
      </c>
      <c r="Q25" s="78">
        <f t="shared" si="13"/>
        <v>21780</v>
      </c>
      <c r="R25" s="32"/>
      <c r="S25" s="32">
        <v>0</v>
      </c>
      <c r="T25" s="32">
        <v>21780</v>
      </c>
    </row>
    <row r="26" spans="1:20" ht="65.25" customHeight="1" x14ac:dyDescent="0.2">
      <c r="A26" s="81" t="s">
        <v>101</v>
      </c>
      <c r="B26" s="1">
        <v>148246.29999999999</v>
      </c>
      <c r="C26" s="72">
        <f t="shared" si="9"/>
        <v>148246.29999999999</v>
      </c>
      <c r="D26" s="98">
        <f>C26+20000</f>
        <v>168246.3</v>
      </c>
      <c r="E26" s="72">
        <f t="shared" ref="E26:E58" si="16">D26</f>
        <v>168246.3</v>
      </c>
      <c r="F26" s="72">
        <v>168246.3</v>
      </c>
      <c r="G26" s="72">
        <f t="shared" ref="G26:G58" si="17">F26</f>
        <v>168246.3</v>
      </c>
      <c r="H26" s="72">
        <f t="shared" ref="H26:H58" si="18">G26</f>
        <v>168246.3</v>
      </c>
      <c r="I26" s="72">
        <f t="shared" ref="I26:I58" si="19">H26</f>
        <v>168246.3</v>
      </c>
      <c r="J26" s="72">
        <f t="shared" ref="J26:J58" si="20">I26</f>
        <v>168246.3</v>
      </c>
      <c r="K26" s="72">
        <f t="shared" ref="K26:K58" si="21">J26</f>
        <v>168246.3</v>
      </c>
      <c r="L26" s="72">
        <f t="shared" ref="L26:L58" si="22">K26</f>
        <v>168246.3</v>
      </c>
      <c r="M26" s="72">
        <f t="shared" ref="M26:M58" si="23">L26</f>
        <v>168246.3</v>
      </c>
      <c r="N26" s="72">
        <f t="shared" ref="N26:N58" si="24">M26</f>
        <v>168246.3</v>
      </c>
      <c r="O26" s="72">
        <f t="shared" ref="O26:O58" si="25">N26</f>
        <v>168246.3</v>
      </c>
      <c r="P26" s="78">
        <f t="shared" si="12"/>
        <v>168246.3</v>
      </c>
      <c r="Q26" s="78">
        <f t="shared" si="13"/>
        <v>168246.3</v>
      </c>
      <c r="R26" s="32">
        <v>75988.211309999999</v>
      </c>
      <c r="S26" s="32">
        <v>45.164863245135258</v>
      </c>
      <c r="T26" s="32">
        <v>92258.08868999999</v>
      </c>
    </row>
    <row r="27" spans="1:20" ht="31.5" x14ac:dyDescent="0.2">
      <c r="A27" s="15" t="s">
        <v>41</v>
      </c>
      <c r="B27" s="1">
        <v>14850</v>
      </c>
      <c r="C27" s="72">
        <f t="shared" si="9"/>
        <v>14850</v>
      </c>
      <c r="D27" s="72">
        <f t="shared" ref="D27:D58" si="26">C27</f>
        <v>14850</v>
      </c>
      <c r="E27" s="72">
        <f t="shared" si="16"/>
        <v>14850</v>
      </c>
      <c r="F27" s="72">
        <v>14850</v>
      </c>
      <c r="G27" s="72">
        <f t="shared" si="17"/>
        <v>14850</v>
      </c>
      <c r="H27" s="72">
        <f t="shared" si="18"/>
        <v>14850</v>
      </c>
      <c r="I27" s="72">
        <f t="shared" si="19"/>
        <v>14850</v>
      </c>
      <c r="J27" s="72">
        <f t="shared" si="20"/>
        <v>14850</v>
      </c>
      <c r="K27" s="72">
        <f t="shared" si="21"/>
        <v>14850</v>
      </c>
      <c r="L27" s="72">
        <f t="shared" si="22"/>
        <v>14850</v>
      </c>
      <c r="M27" s="72">
        <f t="shared" si="23"/>
        <v>14850</v>
      </c>
      <c r="N27" s="72">
        <f t="shared" si="24"/>
        <v>14850</v>
      </c>
      <c r="O27" s="72">
        <f t="shared" si="25"/>
        <v>14850</v>
      </c>
      <c r="P27" s="78">
        <f t="shared" si="12"/>
        <v>14850</v>
      </c>
      <c r="Q27" s="78">
        <f t="shared" si="13"/>
        <v>14850</v>
      </c>
      <c r="R27" s="32">
        <v>896.00400000000002</v>
      </c>
      <c r="S27" s="32">
        <v>6.0336969696969698</v>
      </c>
      <c r="T27" s="32">
        <v>13953.995999999999</v>
      </c>
    </row>
    <row r="28" spans="1:20" ht="63" x14ac:dyDescent="0.2">
      <c r="A28" s="16" t="s">
        <v>51</v>
      </c>
      <c r="B28" s="1">
        <v>75000</v>
      </c>
      <c r="C28" s="72">
        <f t="shared" si="9"/>
        <v>75000</v>
      </c>
      <c r="D28" s="72">
        <f t="shared" si="26"/>
        <v>75000</v>
      </c>
      <c r="E28" s="72">
        <f t="shared" si="16"/>
        <v>75000</v>
      </c>
      <c r="F28" s="72">
        <v>75000</v>
      </c>
      <c r="G28" s="72">
        <f t="shared" si="17"/>
        <v>75000</v>
      </c>
      <c r="H28" s="72">
        <f t="shared" si="18"/>
        <v>75000</v>
      </c>
      <c r="I28" s="72">
        <f t="shared" si="19"/>
        <v>75000</v>
      </c>
      <c r="J28" s="72">
        <f t="shared" si="20"/>
        <v>75000</v>
      </c>
      <c r="K28" s="72">
        <f t="shared" si="21"/>
        <v>75000</v>
      </c>
      <c r="L28" s="72">
        <f t="shared" si="22"/>
        <v>75000</v>
      </c>
      <c r="M28" s="72">
        <f t="shared" si="23"/>
        <v>75000</v>
      </c>
      <c r="N28" s="72">
        <f t="shared" si="24"/>
        <v>75000</v>
      </c>
      <c r="O28" s="72">
        <f t="shared" si="25"/>
        <v>75000</v>
      </c>
      <c r="P28" s="78">
        <f t="shared" si="12"/>
        <v>75000</v>
      </c>
      <c r="Q28" s="78">
        <f t="shared" si="13"/>
        <v>75000</v>
      </c>
      <c r="R28" s="32">
        <v>75000</v>
      </c>
      <c r="S28" s="32">
        <v>100</v>
      </c>
      <c r="T28" s="32">
        <v>0</v>
      </c>
    </row>
    <row r="29" spans="1:20" ht="47.25" x14ac:dyDescent="0.2">
      <c r="A29" s="15" t="s">
        <v>47</v>
      </c>
      <c r="B29" s="1"/>
      <c r="C29" s="72">
        <f t="shared" si="9"/>
        <v>0</v>
      </c>
      <c r="D29" s="72">
        <f t="shared" si="26"/>
        <v>0</v>
      </c>
      <c r="E29" s="72">
        <f t="shared" si="16"/>
        <v>0</v>
      </c>
      <c r="F29" s="72">
        <v>0</v>
      </c>
      <c r="G29" s="72">
        <f t="shared" si="17"/>
        <v>0</v>
      </c>
      <c r="H29" s="72">
        <f t="shared" si="18"/>
        <v>0</v>
      </c>
      <c r="I29" s="72">
        <f t="shared" si="19"/>
        <v>0</v>
      </c>
      <c r="J29" s="72">
        <f t="shared" si="20"/>
        <v>0</v>
      </c>
      <c r="K29" s="72">
        <f t="shared" si="21"/>
        <v>0</v>
      </c>
      <c r="L29" s="72">
        <f t="shared" si="22"/>
        <v>0</v>
      </c>
      <c r="M29" s="72">
        <f t="shared" si="23"/>
        <v>0</v>
      </c>
      <c r="N29" s="72">
        <f t="shared" si="24"/>
        <v>0</v>
      </c>
      <c r="O29" s="72">
        <f t="shared" si="25"/>
        <v>0</v>
      </c>
      <c r="P29" s="78">
        <f t="shared" si="12"/>
        <v>0</v>
      </c>
      <c r="Q29" s="78">
        <f t="shared" si="13"/>
        <v>0</v>
      </c>
      <c r="R29" s="32"/>
      <c r="S29" s="32"/>
      <c r="T29" s="32"/>
    </row>
    <row r="30" spans="1:20" x14ac:dyDescent="0.2">
      <c r="A30" s="36" t="s">
        <v>0</v>
      </c>
      <c r="B30" s="1">
        <v>7666.7</v>
      </c>
      <c r="C30" s="72">
        <f t="shared" si="9"/>
        <v>7666.7</v>
      </c>
      <c r="D30" s="72">
        <f t="shared" si="26"/>
        <v>7666.7</v>
      </c>
      <c r="E30" s="72">
        <f t="shared" si="16"/>
        <v>7666.7</v>
      </c>
      <c r="F30" s="72">
        <v>7666.7</v>
      </c>
      <c r="G30" s="72">
        <f t="shared" si="17"/>
        <v>7666.7</v>
      </c>
      <c r="H30" s="72">
        <f t="shared" si="18"/>
        <v>7666.7</v>
      </c>
      <c r="I30" s="72">
        <f t="shared" si="19"/>
        <v>7666.7</v>
      </c>
      <c r="J30" s="72">
        <f t="shared" si="20"/>
        <v>7666.7</v>
      </c>
      <c r="K30" s="72">
        <f t="shared" si="21"/>
        <v>7666.7</v>
      </c>
      <c r="L30" s="72">
        <f t="shared" si="22"/>
        <v>7666.7</v>
      </c>
      <c r="M30" s="72">
        <f t="shared" si="23"/>
        <v>7666.7</v>
      </c>
      <c r="N30" s="72">
        <f t="shared" si="24"/>
        <v>7666.7</v>
      </c>
      <c r="O30" s="72">
        <f t="shared" si="25"/>
        <v>7666.7</v>
      </c>
      <c r="P30" s="78">
        <f t="shared" si="12"/>
        <v>7666.7</v>
      </c>
      <c r="Q30" s="78">
        <f t="shared" si="13"/>
        <v>7666.7</v>
      </c>
      <c r="R30" s="32"/>
      <c r="S30" s="32">
        <v>0</v>
      </c>
      <c r="T30" s="32"/>
    </row>
    <row r="31" spans="1:20" x14ac:dyDescent="0.2">
      <c r="A31" s="36" t="s">
        <v>1</v>
      </c>
      <c r="B31" s="1">
        <v>4010</v>
      </c>
      <c r="C31" s="72">
        <f t="shared" si="9"/>
        <v>4010</v>
      </c>
      <c r="D31" s="72">
        <f t="shared" si="26"/>
        <v>4010</v>
      </c>
      <c r="E31" s="72">
        <f t="shared" si="16"/>
        <v>4010</v>
      </c>
      <c r="F31" s="72">
        <v>4010</v>
      </c>
      <c r="G31" s="72">
        <f t="shared" si="17"/>
        <v>4010</v>
      </c>
      <c r="H31" s="72">
        <f t="shared" si="18"/>
        <v>4010</v>
      </c>
      <c r="I31" s="72">
        <f t="shared" si="19"/>
        <v>4010</v>
      </c>
      <c r="J31" s="72">
        <f t="shared" si="20"/>
        <v>4010</v>
      </c>
      <c r="K31" s="72">
        <f t="shared" si="21"/>
        <v>4010</v>
      </c>
      <c r="L31" s="72">
        <f t="shared" si="22"/>
        <v>4010</v>
      </c>
      <c r="M31" s="72">
        <f t="shared" si="23"/>
        <v>4010</v>
      </c>
      <c r="N31" s="72">
        <f t="shared" si="24"/>
        <v>4010</v>
      </c>
      <c r="O31" s="72">
        <f t="shared" si="25"/>
        <v>4010</v>
      </c>
      <c r="P31" s="78">
        <f t="shared" si="12"/>
        <v>4010</v>
      </c>
      <c r="Q31" s="78">
        <f t="shared" si="13"/>
        <v>4010</v>
      </c>
      <c r="R31" s="32"/>
      <c r="S31" s="32">
        <v>0</v>
      </c>
      <c r="T31" s="32"/>
    </row>
    <row r="32" spans="1:20" ht="47.25" x14ac:dyDescent="0.2">
      <c r="A32" s="15" t="s">
        <v>97</v>
      </c>
      <c r="B32" s="1"/>
      <c r="C32" s="72">
        <f t="shared" si="9"/>
        <v>0</v>
      </c>
      <c r="D32" s="72">
        <f t="shared" si="26"/>
        <v>0</v>
      </c>
      <c r="E32" s="72">
        <f t="shared" si="16"/>
        <v>0</v>
      </c>
      <c r="F32" s="72">
        <v>0</v>
      </c>
      <c r="G32" s="72">
        <f t="shared" si="17"/>
        <v>0</v>
      </c>
      <c r="H32" s="72">
        <f t="shared" si="18"/>
        <v>0</v>
      </c>
      <c r="I32" s="72">
        <f t="shared" si="19"/>
        <v>0</v>
      </c>
      <c r="J32" s="72">
        <f t="shared" si="20"/>
        <v>0</v>
      </c>
      <c r="K32" s="72">
        <f t="shared" si="21"/>
        <v>0</v>
      </c>
      <c r="L32" s="72">
        <f t="shared" si="22"/>
        <v>0</v>
      </c>
      <c r="M32" s="72">
        <f t="shared" si="23"/>
        <v>0</v>
      </c>
      <c r="N32" s="72">
        <f t="shared" si="24"/>
        <v>0</v>
      </c>
      <c r="O32" s="72">
        <f t="shared" si="25"/>
        <v>0</v>
      </c>
      <c r="P32" s="78">
        <f t="shared" si="12"/>
        <v>0</v>
      </c>
      <c r="Q32" s="78">
        <f t="shared" si="13"/>
        <v>0</v>
      </c>
      <c r="R32" s="32"/>
      <c r="S32" s="32"/>
      <c r="T32" s="32"/>
    </row>
    <row r="33" spans="1:20" x14ac:dyDescent="0.2">
      <c r="A33" s="36" t="s">
        <v>0</v>
      </c>
      <c r="B33" s="1">
        <v>2497.3000000000002</v>
      </c>
      <c r="C33" s="72">
        <f t="shared" si="9"/>
        <v>2497.3000000000002</v>
      </c>
      <c r="D33" s="72">
        <f t="shared" si="26"/>
        <v>2497.3000000000002</v>
      </c>
      <c r="E33" s="72">
        <f t="shared" si="16"/>
        <v>2497.3000000000002</v>
      </c>
      <c r="F33" s="72">
        <v>2497.3000000000002</v>
      </c>
      <c r="G33" s="72">
        <f t="shared" si="17"/>
        <v>2497.3000000000002</v>
      </c>
      <c r="H33" s="72">
        <f t="shared" si="18"/>
        <v>2497.3000000000002</v>
      </c>
      <c r="I33" s="72">
        <f t="shared" si="19"/>
        <v>2497.3000000000002</v>
      </c>
      <c r="J33" s="72">
        <f t="shared" si="20"/>
        <v>2497.3000000000002</v>
      </c>
      <c r="K33" s="72">
        <f t="shared" si="21"/>
        <v>2497.3000000000002</v>
      </c>
      <c r="L33" s="72">
        <f t="shared" si="22"/>
        <v>2497.3000000000002</v>
      </c>
      <c r="M33" s="72">
        <f t="shared" si="23"/>
        <v>2497.3000000000002</v>
      </c>
      <c r="N33" s="72">
        <f t="shared" si="24"/>
        <v>2497.3000000000002</v>
      </c>
      <c r="O33" s="72">
        <f t="shared" si="25"/>
        <v>2497.3000000000002</v>
      </c>
      <c r="P33" s="78">
        <f t="shared" si="12"/>
        <v>2497.3000000000002</v>
      </c>
      <c r="Q33" s="78">
        <f t="shared" si="13"/>
        <v>2497.3000000000002</v>
      </c>
      <c r="R33" s="32">
        <v>2497.3096399999999</v>
      </c>
      <c r="S33" s="32">
        <v>100.00038601689825</v>
      </c>
      <c r="T33" s="32"/>
    </row>
    <row r="34" spans="1:20" x14ac:dyDescent="0.2">
      <c r="A34" s="36" t="s">
        <v>1</v>
      </c>
      <c r="B34" s="1">
        <v>1306.2</v>
      </c>
      <c r="C34" s="72">
        <f t="shared" si="9"/>
        <v>1306.2</v>
      </c>
      <c r="D34" s="72">
        <f t="shared" si="26"/>
        <v>1306.2</v>
      </c>
      <c r="E34" s="72">
        <f t="shared" si="16"/>
        <v>1306.2</v>
      </c>
      <c r="F34" s="72">
        <v>1306.2</v>
      </c>
      <c r="G34" s="72">
        <f t="shared" si="17"/>
        <v>1306.2</v>
      </c>
      <c r="H34" s="72">
        <f t="shared" si="18"/>
        <v>1306.2</v>
      </c>
      <c r="I34" s="72">
        <f t="shared" si="19"/>
        <v>1306.2</v>
      </c>
      <c r="J34" s="72">
        <f t="shared" si="20"/>
        <v>1306.2</v>
      </c>
      <c r="K34" s="72">
        <f t="shared" si="21"/>
        <v>1306.2</v>
      </c>
      <c r="L34" s="72">
        <f t="shared" si="22"/>
        <v>1306.2</v>
      </c>
      <c r="M34" s="72">
        <f t="shared" si="23"/>
        <v>1306.2</v>
      </c>
      <c r="N34" s="72">
        <f t="shared" si="24"/>
        <v>1306.2</v>
      </c>
      <c r="O34" s="72">
        <f t="shared" si="25"/>
        <v>1306.2</v>
      </c>
      <c r="P34" s="78">
        <f t="shared" si="12"/>
        <v>1306.2</v>
      </c>
      <c r="Q34" s="78">
        <f t="shared" si="13"/>
        <v>1306.2</v>
      </c>
      <c r="R34" s="32">
        <v>1306.19884</v>
      </c>
      <c r="S34" s="32">
        <v>99.999911192772927</v>
      </c>
      <c r="T34" s="32"/>
    </row>
    <row r="35" spans="1:20" ht="31.5" x14ac:dyDescent="0.2">
      <c r="A35" s="15" t="s">
        <v>48</v>
      </c>
      <c r="B35" s="1"/>
      <c r="C35" s="72">
        <f t="shared" si="9"/>
        <v>0</v>
      </c>
      <c r="D35" s="72">
        <f t="shared" si="26"/>
        <v>0</v>
      </c>
      <c r="E35" s="72">
        <f t="shared" si="16"/>
        <v>0</v>
      </c>
      <c r="F35" s="72">
        <v>0</v>
      </c>
      <c r="G35" s="72">
        <f t="shared" si="17"/>
        <v>0</v>
      </c>
      <c r="H35" s="72">
        <f t="shared" si="18"/>
        <v>0</v>
      </c>
      <c r="I35" s="72">
        <f t="shared" si="19"/>
        <v>0</v>
      </c>
      <c r="J35" s="72">
        <f t="shared" si="20"/>
        <v>0</v>
      </c>
      <c r="K35" s="72">
        <f t="shared" si="21"/>
        <v>0</v>
      </c>
      <c r="L35" s="72">
        <f t="shared" si="22"/>
        <v>0</v>
      </c>
      <c r="M35" s="72">
        <f t="shared" si="23"/>
        <v>0</v>
      </c>
      <c r="N35" s="72">
        <f t="shared" si="24"/>
        <v>0</v>
      </c>
      <c r="O35" s="72">
        <f t="shared" si="25"/>
        <v>0</v>
      </c>
      <c r="P35" s="78">
        <f t="shared" si="12"/>
        <v>0</v>
      </c>
      <c r="Q35" s="78">
        <f t="shared" si="13"/>
        <v>0</v>
      </c>
      <c r="R35" s="32"/>
      <c r="S35" s="32"/>
      <c r="T35" s="32"/>
    </row>
    <row r="36" spans="1:20" x14ac:dyDescent="0.2">
      <c r="A36" s="36" t="s">
        <v>0</v>
      </c>
      <c r="B36" s="1">
        <v>39152.300000000003</v>
      </c>
      <c r="C36" s="72">
        <f t="shared" si="9"/>
        <v>39152.300000000003</v>
      </c>
      <c r="D36" s="72">
        <f t="shared" si="26"/>
        <v>39152.300000000003</v>
      </c>
      <c r="E36" s="72">
        <f t="shared" si="16"/>
        <v>39152.300000000003</v>
      </c>
      <c r="F36" s="72">
        <v>39152.300000000003</v>
      </c>
      <c r="G36" s="72">
        <f t="shared" si="17"/>
        <v>39152.300000000003</v>
      </c>
      <c r="H36" s="72">
        <f t="shared" si="18"/>
        <v>39152.300000000003</v>
      </c>
      <c r="I36" s="72">
        <f t="shared" si="19"/>
        <v>39152.300000000003</v>
      </c>
      <c r="J36" s="72">
        <f t="shared" si="20"/>
        <v>39152.300000000003</v>
      </c>
      <c r="K36" s="72">
        <f t="shared" si="21"/>
        <v>39152.300000000003</v>
      </c>
      <c r="L36" s="72">
        <f t="shared" si="22"/>
        <v>39152.300000000003</v>
      </c>
      <c r="M36" s="72">
        <f t="shared" si="23"/>
        <v>39152.300000000003</v>
      </c>
      <c r="N36" s="72">
        <f t="shared" si="24"/>
        <v>39152.300000000003</v>
      </c>
      <c r="O36" s="72">
        <f t="shared" si="25"/>
        <v>39152.300000000003</v>
      </c>
      <c r="P36" s="78">
        <f t="shared" si="12"/>
        <v>39152.300000000003</v>
      </c>
      <c r="Q36" s="78">
        <f t="shared" si="13"/>
        <v>39152.300000000003</v>
      </c>
      <c r="R36" s="32">
        <v>39152.176480000002</v>
      </c>
      <c r="S36" s="32">
        <v>99.999684514064299</v>
      </c>
      <c r="T36" s="32"/>
    </row>
    <row r="37" spans="1:20" x14ac:dyDescent="0.2">
      <c r="A37" s="36" t="s">
        <v>1</v>
      </c>
      <c r="B37" s="1">
        <v>20478.3</v>
      </c>
      <c r="C37" s="72">
        <f t="shared" si="9"/>
        <v>20478.3</v>
      </c>
      <c r="D37" s="72">
        <f t="shared" si="26"/>
        <v>20478.3</v>
      </c>
      <c r="E37" s="72">
        <f t="shared" si="16"/>
        <v>20478.3</v>
      </c>
      <c r="F37" s="72">
        <v>20478.3</v>
      </c>
      <c r="G37" s="72">
        <f t="shared" si="17"/>
        <v>20478.3</v>
      </c>
      <c r="H37" s="72">
        <f t="shared" si="18"/>
        <v>20478.3</v>
      </c>
      <c r="I37" s="72">
        <f t="shared" si="19"/>
        <v>20478.3</v>
      </c>
      <c r="J37" s="72">
        <f t="shared" si="20"/>
        <v>20478.3</v>
      </c>
      <c r="K37" s="72">
        <f t="shared" si="21"/>
        <v>20478.3</v>
      </c>
      <c r="L37" s="72">
        <f t="shared" si="22"/>
        <v>20478.3</v>
      </c>
      <c r="M37" s="72">
        <f t="shared" si="23"/>
        <v>20478.3</v>
      </c>
      <c r="N37" s="72">
        <f t="shared" si="24"/>
        <v>20478.3</v>
      </c>
      <c r="O37" s="72">
        <f t="shared" si="25"/>
        <v>20478.3</v>
      </c>
      <c r="P37" s="78">
        <f t="shared" si="12"/>
        <v>20478.3</v>
      </c>
      <c r="Q37" s="78">
        <f t="shared" si="13"/>
        <v>20478.3</v>
      </c>
      <c r="R37" s="32">
        <v>20478.248469999999</v>
      </c>
      <c r="S37" s="32">
        <v>99.999748367784434</v>
      </c>
      <c r="T37" s="32"/>
    </row>
    <row r="38" spans="1:20" ht="31.5" x14ac:dyDescent="0.2">
      <c r="A38" s="15" t="s">
        <v>45</v>
      </c>
      <c r="B38" s="1"/>
      <c r="C38" s="72">
        <f t="shared" si="9"/>
        <v>0</v>
      </c>
      <c r="D38" s="72">
        <f t="shared" si="26"/>
        <v>0</v>
      </c>
      <c r="E38" s="72">
        <f t="shared" si="16"/>
        <v>0</v>
      </c>
      <c r="F38" s="72">
        <v>0</v>
      </c>
      <c r="G38" s="72">
        <f t="shared" si="17"/>
        <v>0</v>
      </c>
      <c r="H38" s="72">
        <f t="shared" si="18"/>
        <v>0</v>
      </c>
      <c r="I38" s="72">
        <f t="shared" si="19"/>
        <v>0</v>
      </c>
      <c r="J38" s="72">
        <f t="shared" si="20"/>
        <v>0</v>
      </c>
      <c r="K38" s="72">
        <f t="shared" si="21"/>
        <v>0</v>
      </c>
      <c r="L38" s="72">
        <f t="shared" si="22"/>
        <v>0</v>
      </c>
      <c r="M38" s="72">
        <f t="shared" si="23"/>
        <v>0</v>
      </c>
      <c r="N38" s="72">
        <f t="shared" si="24"/>
        <v>0</v>
      </c>
      <c r="O38" s="72">
        <f t="shared" si="25"/>
        <v>0</v>
      </c>
      <c r="P38" s="78">
        <f t="shared" si="12"/>
        <v>0</v>
      </c>
      <c r="Q38" s="78">
        <f t="shared" si="13"/>
        <v>0</v>
      </c>
      <c r="R38" s="32"/>
      <c r="S38" s="32"/>
      <c r="T38" s="32">
        <v>0</v>
      </c>
    </row>
    <row r="39" spans="1:20" x14ac:dyDescent="0.2">
      <c r="A39" s="36" t="s">
        <v>0</v>
      </c>
      <c r="B39" s="1">
        <v>2197.8000000000002</v>
      </c>
      <c r="C39" s="72">
        <f t="shared" si="9"/>
        <v>2197.8000000000002</v>
      </c>
      <c r="D39" s="72">
        <f t="shared" si="26"/>
        <v>2197.8000000000002</v>
      </c>
      <c r="E39" s="72">
        <f t="shared" si="16"/>
        <v>2197.8000000000002</v>
      </c>
      <c r="F39" s="78">
        <v>4413.1000000000004</v>
      </c>
      <c r="G39" s="72">
        <f t="shared" si="17"/>
        <v>4413.1000000000004</v>
      </c>
      <c r="H39" s="72">
        <f t="shared" si="18"/>
        <v>4413.1000000000004</v>
      </c>
      <c r="I39" s="72">
        <f t="shared" si="19"/>
        <v>4413.1000000000004</v>
      </c>
      <c r="J39" s="72">
        <f t="shared" si="20"/>
        <v>4413.1000000000004</v>
      </c>
      <c r="K39" s="72">
        <f t="shared" si="21"/>
        <v>4413.1000000000004</v>
      </c>
      <c r="L39" s="72">
        <f t="shared" si="22"/>
        <v>4413.1000000000004</v>
      </c>
      <c r="M39" s="72">
        <f t="shared" si="23"/>
        <v>4413.1000000000004</v>
      </c>
      <c r="N39" s="72">
        <f t="shared" si="24"/>
        <v>4413.1000000000004</v>
      </c>
      <c r="O39" s="72">
        <f t="shared" si="25"/>
        <v>4413.1000000000004</v>
      </c>
      <c r="P39" s="78">
        <f t="shared" si="12"/>
        <v>4413.1000000000004</v>
      </c>
      <c r="Q39" s="78">
        <f t="shared" si="13"/>
        <v>4413.1000000000004</v>
      </c>
      <c r="R39" s="32">
        <v>4413.1043099999997</v>
      </c>
      <c r="S39" s="32">
        <v>100.00009766377376</v>
      </c>
      <c r="T39" s="32">
        <v>-4.3099999993501115E-3</v>
      </c>
    </row>
    <row r="40" spans="1:20" x14ac:dyDescent="0.2">
      <c r="A40" s="36" t="s">
        <v>1</v>
      </c>
      <c r="B40" s="1">
        <v>217578.9</v>
      </c>
      <c r="C40" s="72">
        <f t="shared" si="9"/>
        <v>217578.9</v>
      </c>
      <c r="D40" s="72">
        <f t="shared" si="26"/>
        <v>217578.9</v>
      </c>
      <c r="E40" s="72">
        <f t="shared" si="16"/>
        <v>217578.9</v>
      </c>
      <c r="F40" s="78">
        <v>436890.69999999995</v>
      </c>
      <c r="G40" s="72">
        <f t="shared" si="17"/>
        <v>436890.69999999995</v>
      </c>
      <c r="H40" s="72">
        <f t="shared" si="18"/>
        <v>436890.69999999995</v>
      </c>
      <c r="I40" s="72">
        <f t="shared" si="19"/>
        <v>436890.69999999995</v>
      </c>
      <c r="J40" s="72">
        <f t="shared" si="20"/>
        <v>436890.69999999995</v>
      </c>
      <c r="K40" s="72">
        <f t="shared" si="21"/>
        <v>436890.69999999995</v>
      </c>
      <c r="L40" s="72">
        <f t="shared" si="22"/>
        <v>436890.69999999995</v>
      </c>
      <c r="M40" s="72">
        <f t="shared" si="23"/>
        <v>436890.69999999995</v>
      </c>
      <c r="N40" s="72">
        <f t="shared" si="24"/>
        <v>436890.69999999995</v>
      </c>
      <c r="O40" s="72">
        <f t="shared" si="25"/>
        <v>436890.69999999995</v>
      </c>
      <c r="P40" s="78">
        <f t="shared" si="12"/>
        <v>436890.69999999995</v>
      </c>
      <c r="Q40" s="78">
        <f t="shared" si="13"/>
        <v>436890.69999999995</v>
      </c>
      <c r="R40" s="32">
        <v>436890.7</v>
      </c>
      <c r="S40" s="32">
        <v>100.00000000000003</v>
      </c>
      <c r="T40" s="32">
        <v>0</v>
      </c>
    </row>
    <row r="41" spans="1:20" ht="31.5" x14ac:dyDescent="0.2">
      <c r="A41" s="15" t="s">
        <v>2</v>
      </c>
      <c r="B41" s="1"/>
      <c r="C41" s="72">
        <f t="shared" si="9"/>
        <v>0</v>
      </c>
      <c r="D41" s="72">
        <f t="shared" si="26"/>
        <v>0</v>
      </c>
      <c r="E41" s="72">
        <f t="shared" si="16"/>
        <v>0</v>
      </c>
      <c r="F41" s="72">
        <v>0</v>
      </c>
      <c r="G41" s="72">
        <f t="shared" si="17"/>
        <v>0</v>
      </c>
      <c r="H41" s="72">
        <f t="shared" si="18"/>
        <v>0</v>
      </c>
      <c r="I41" s="72">
        <f t="shared" si="19"/>
        <v>0</v>
      </c>
      <c r="J41" s="72">
        <f t="shared" si="20"/>
        <v>0</v>
      </c>
      <c r="K41" s="72">
        <f t="shared" si="21"/>
        <v>0</v>
      </c>
      <c r="L41" s="72">
        <f t="shared" si="22"/>
        <v>0</v>
      </c>
      <c r="M41" s="72">
        <f t="shared" si="23"/>
        <v>0</v>
      </c>
      <c r="N41" s="72">
        <f t="shared" si="24"/>
        <v>0</v>
      </c>
      <c r="O41" s="72">
        <f t="shared" si="25"/>
        <v>0</v>
      </c>
      <c r="P41" s="78">
        <f t="shared" si="12"/>
        <v>0</v>
      </c>
      <c r="Q41" s="78">
        <f t="shared" si="13"/>
        <v>0</v>
      </c>
      <c r="R41" s="32"/>
      <c r="S41" s="32"/>
      <c r="T41" s="32">
        <v>0</v>
      </c>
    </row>
    <row r="42" spans="1:20" x14ac:dyDescent="0.2">
      <c r="A42" s="36" t="s">
        <v>0</v>
      </c>
      <c r="B42" s="1">
        <v>125904.8</v>
      </c>
      <c r="C42" s="72">
        <f t="shared" si="9"/>
        <v>125904.8</v>
      </c>
      <c r="D42" s="72">
        <f t="shared" si="26"/>
        <v>125904.8</v>
      </c>
      <c r="E42" s="72">
        <f t="shared" si="16"/>
        <v>125904.8</v>
      </c>
      <c r="F42" s="72">
        <v>125904.8</v>
      </c>
      <c r="G42" s="72">
        <f t="shared" si="17"/>
        <v>125904.8</v>
      </c>
      <c r="H42" s="72">
        <f t="shared" si="18"/>
        <v>125904.8</v>
      </c>
      <c r="I42" s="72">
        <f t="shared" si="19"/>
        <v>125904.8</v>
      </c>
      <c r="J42" s="72">
        <f t="shared" si="20"/>
        <v>125904.8</v>
      </c>
      <c r="K42" s="72">
        <f t="shared" si="21"/>
        <v>125904.8</v>
      </c>
      <c r="L42" s="72">
        <f t="shared" si="22"/>
        <v>125904.8</v>
      </c>
      <c r="M42" s="72">
        <f t="shared" si="23"/>
        <v>125904.8</v>
      </c>
      <c r="N42" s="72">
        <f t="shared" si="24"/>
        <v>125904.8</v>
      </c>
      <c r="O42" s="72">
        <f t="shared" si="25"/>
        <v>125904.8</v>
      </c>
      <c r="P42" s="78">
        <f t="shared" si="12"/>
        <v>125904.8</v>
      </c>
      <c r="Q42" s="78">
        <f t="shared" si="13"/>
        <v>125904.8</v>
      </c>
      <c r="R42" s="32">
        <v>125693.88158</v>
      </c>
      <c r="S42" s="32">
        <v>99.832477856285067</v>
      </c>
      <c r="T42" s="32">
        <v>210.91842000000179</v>
      </c>
    </row>
    <row r="43" spans="1:20" x14ac:dyDescent="0.2">
      <c r="A43" s="36" t="s">
        <v>1</v>
      </c>
      <c r="B43" s="1">
        <v>308249.7</v>
      </c>
      <c r="C43" s="72">
        <f t="shared" si="9"/>
        <v>308249.7</v>
      </c>
      <c r="D43" s="72">
        <f t="shared" si="26"/>
        <v>308249.7</v>
      </c>
      <c r="E43" s="72">
        <f t="shared" si="16"/>
        <v>308249.7</v>
      </c>
      <c r="F43" s="72">
        <v>308249.7</v>
      </c>
      <c r="G43" s="72">
        <f t="shared" si="17"/>
        <v>308249.7</v>
      </c>
      <c r="H43" s="72">
        <f t="shared" si="18"/>
        <v>308249.7</v>
      </c>
      <c r="I43" s="72">
        <f t="shared" si="19"/>
        <v>308249.7</v>
      </c>
      <c r="J43" s="72">
        <f t="shared" si="20"/>
        <v>308249.7</v>
      </c>
      <c r="K43" s="72">
        <f t="shared" si="21"/>
        <v>308249.7</v>
      </c>
      <c r="L43" s="72">
        <f t="shared" si="22"/>
        <v>308249.7</v>
      </c>
      <c r="M43" s="72">
        <f t="shared" si="23"/>
        <v>308249.7</v>
      </c>
      <c r="N43" s="72">
        <f t="shared" si="24"/>
        <v>308249.7</v>
      </c>
      <c r="O43" s="72">
        <f t="shared" si="25"/>
        <v>308249.7</v>
      </c>
      <c r="P43" s="78">
        <f t="shared" si="12"/>
        <v>308249.7</v>
      </c>
      <c r="Q43" s="78">
        <f t="shared" si="13"/>
        <v>308249.7</v>
      </c>
      <c r="R43" s="32">
        <v>307733.29629999999</v>
      </c>
      <c r="S43" s="32">
        <v>99.832472278156303</v>
      </c>
      <c r="T43" s="32">
        <v>516.4037000000244</v>
      </c>
    </row>
    <row r="44" spans="1:20" ht="47.25" x14ac:dyDescent="0.2">
      <c r="A44" s="15" t="s">
        <v>46</v>
      </c>
      <c r="B44" s="1"/>
      <c r="C44" s="72">
        <f t="shared" si="9"/>
        <v>0</v>
      </c>
      <c r="D44" s="72">
        <f t="shared" si="26"/>
        <v>0</v>
      </c>
      <c r="E44" s="72">
        <f t="shared" si="16"/>
        <v>0</v>
      </c>
      <c r="F44" s="72">
        <v>0</v>
      </c>
      <c r="G44" s="72">
        <f t="shared" si="17"/>
        <v>0</v>
      </c>
      <c r="H44" s="72">
        <f t="shared" si="18"/>
        <v>0</v>
      </c>
      <c r="I44" s="72">
        <f t="shared" si="19"/>
        <v>0</v>
      </c>
      <c r="J44" s="72">
        <f t="shared" si="20"/>
        <v>0</v>
      </c>
      <c r="K44" s="72">
        <f t="shared" si="21"/>
        <v>0</v>
      </c>
      <c r="L44" s="72">
        <f t="shared" si="22"/>
        <v>0</v>
      </c>
      <c r="M44" s="72">
        <f t="shared" si="23"/>
        <v>0</v>
      </c>
      <c r="N44" s="72">
        <f t="shared" si="24"/>
        <v>0</v>
      </c>
      <c r="O44" s="72">
        <f t="shared" si="25"/>
        <v>0</v>
      </c>
      <c r="P44" s="78">
        <f t="shared" si="12"/>
        <v>0</v>
      </c>
      <c r="Q44" s="78">
        <f t="shared" si="13"/>
        <v>0</v>
      </c>
      <c r="R44" s="32"/>
      <c r="S44" s="32"/>
      <c r="T44" s="32">
        <v>0</v>
      </c>
    </row>
    <row r="45" spans="1:20" x14ac:dyDescent="0.2">
      <c r="A45" s="36" t="s">
        <v>0</v>
      </c>
      <c r="B45" s="1">
        <v>336.9</v>
      </c>
      <c r="C45" s="72">
        <f t="shared" si="9"/>
        <v>336.9</v>
      </c>
      <c r="D45" s="72">
        <f t="shared" si="26"/>
        <v>336.9</v>
      </c>
      <c r="E45" s="72">
        <f t="shared" si="16"/>
        <v>336.9</v>
      </c>
      <c r="F45" s="72">
        <v>336.9</v>
      </c>
      <c r="G45" s="72">
        <f t="shared" si="17"/>
        <v>336.9</v>
      </c>
      <c r="H45" s="72">
        <f t="shared" si="18"/>
        <v>336.9</v>
      </c>
      <c r="I45" s="72">
        <f t="shared" si="19"/>
        <v>336.9</v>
      </c>
      <c r="J45" s="72">
        <f t="shared" si="20"/>
        <v>336.9</v>
      </c>
      <c r="K45" s="72">
        <f t="shared" si="21"/>
        <v>336.9</v>
      </c>
      <c r="L45" s="72">
        <f t="shared" si="22"/>
        <v>336.9</v>
      </c>
      <c r="M45" s="72">
        <f t="shared" si="23"/>
        <v>336.9</v>
      </c>
      <c r="N45" s="72">
        <f t="shared" si="24"/>
        <v>336.9</v>
      </c>
      <c r="O45" s="72">
        <f t="shared" si="25"/>
        <v>336.9</v>
      </c>
      <c r="P45" s="78">
        <f t="shared" si="12"/>
        <v>336.9</v>
      </c>
      <c r="Q45" s="78">
        <f t="shared" si="13"/>
        <v>336.9</v>
      </c>
      <c r="R45" s="32"/>
      <c r="S45" s="32"/>
      <c r="T45" s="32">
        <v>336.9</v>
      </c>
    </row>
    <row r="46" spans="1:20" x14ac:dyDescent="0.2">
      <c r="A46" s="36" t="s">
        <v>1</v>
      </c>
      <c r="B46" s="1">
        <v>824.8</v>
      </c>
      <c r="C46" s="72">
        <f t="shared" si="9"/>
        <v>824.8</v>
      </c>
      <c r="D46" s="72">
        <f t="shared" si="26"/>
        <v>824.8</v>
      </c>
      <c r="E46" s="72">
        <f t="shared" si="16"/>
        <v>824.8</v>
      </c>
      <c r="F46" s="72">
        <v>824.8</v>
      </c>
      <c r="G46" s="72">
        <f t="shared" si="17"/>
        <v>824.8</v>
      </c>
      <c r="H46" s="72">
        <f t="shared" si="18"/>
        <v>824.8</v>
      </c>
      <c r="I46" s="72">
        <f t="shared" si="19"/>
        <v>824.8</v>
      </c>
      <c r="J46" s="72">
        <f t="shared" si="20"/>
        <v>824.8</v>
      </c>
      <c r="K46" s="72">
        <f t="shared" si="21"/>
        <v>824.8</v>
      </c>
      <c r="L46" s="72">
        <f t="shared" si="22"/>
        <v>824.8</v>
      </c>
      <c r="M46" s="72">
        <f t="shared" si="23"/>
        <v>824.8</v>
      </c>
      <c r="N46" s="72">
        <f t="shared" si="24"/>
        <v>824.8</v>
      </c>
      <c r="O46" s="72">
        <f t="shared" si="25"/>
        <v>824.8</v>
      </c>
      <c r="P46" s="78">
        <f t="shared" si="12"/>
        <v>824.8</v>
      </c>
      <c r="Q46" s="78">
        <f t="shared" si="13"/>
        <v>824.8</v>
      </c>
      <c r="R46" s="32"/>
      <c r="S46" s="32"/>
      <c r="T46" s="32">
        <v>824.8</v>
      </c>
    </row>
    <row r="47" spans="1:20" ht="31.5" x14ac:dyDescent="0.2">
      <c r="A47" s="15" t="s">
        <v>43</v>
      </c>
      <c r="B47" s="1"/>
      <c r="C47" s="72">
        <f t="shared" si="9"/>
        <v>0</v>
      </c>
      <c r="D47" s="72">
        <f t="shared" si="26"/>
        <v>0</v>
      </c>
      <c r="E47" s="72">
        <f t="shared" si="16"/>
        <v>0</v>
      </c>
      <c r="F47" s="72">
        <v>0</v>
      </c>
      <c r="G47" s="72">
        <f t="shared" si="17"/>
        <v>0</v>
      </c>
      <c r="H47" s="72">
        <f t="shared" si="18"/>
        <v>0</v>
      </c>
      <c r="I47" s="72">
        <f t="shared" si="19"/>
        <v>0</v>
      </c>
      <c r="J47" s="72">
        <f t="shared" si="20"/>
        <v>0</v>
      </c>
      <c r="K47" s="72">
        <f t="shared" si="21"/>
        <v>0</v>
      </c>
      <c r="L47" s="72">
        <f t="shared" si="22"/>
        <v>0</v>
      </c>
      <c r="M47" s="72">
        <f t="shared" si="23"/>
        <v>0</v>
      </c>
      <c r="N47" s="72">
        <f t="shared" si="24"/>
        <v>0</v>
      </c>
      <c r="O47" s="72">
        <f t="shared" si="25"/>
        <v>0</v>
      </c>
      <c r="P47" s="78">
        <f t="shared" si="12"/>
        <v>0</v>
      </c>
      <c r="Q47" s="78">
        <f t="shared" si="13"/>
        <v>0</v>
      </c>
      <c r="R47" s="32"/>
      <c r="S47" s="32"/>
      <c r="T47" s="32">
        <v>0</v>
      </c>
    </row>
    <row r="48" spans="1:20" x14ac:dyDescent="0.2">
      <c r="A48" s="36" t="s">
        <v>0</v>
      </c>
      <c r="B48" s="1">
        <v>36053.699999999997</v>
      </c>
      <c r="C48" s="72">
        <f t="shared" si="9"/>
        <v>36053.699999999997</v>
      </c>
      <c r="D48" s="72">
        <f t="shared" si="26"/>
        <v>36053.699999999997</v>
      </c>
      <c r="E48" s="72">
        <f t="shared" si="16"/>
        <v>36053.699999999997</v>
      </c>
      <c r="F48" s="72">
        <v>36053.699999999997</v>
      </c>
      <c r="G48" s="72">
        <f t="shared" si="17"/>
        <v>36053.699999999997</v>
      </c>
      <c r="H48" s="72">
        <f t="shared" si="18"/>
        <v>36053.699999999997</v>
      </c>
      <c r="I48" s="72">
        <f t="shared" si="19"/>
        <v>36053.699999999997</v>
      </c>
      <c r="J48" s="72">
        <f t="shared" si="20"/>
        <v>36053.699999999997</v>
      </c>
      <c r="K48" s="72">
        <f t="shared" si="21"/>
        <v>36053.699999999997</v>
      </c>
      <c r="L48" s="72">
        <f t="shared" si="22"/>
        <v>36053.699999999997</v>
      </c>
      <c r="M48" s="72">
        <f t="shared" si="23"/>
        <v>36053.699999999997</v>
      </c>
      <c r="N48" s="72">
        <f t="shared" si="24"/>
        <v>36053.699999999997</v>
      </c>
      <c r="O48" s="72">
        <f t="shared" si="25"/>
        <v>36053.699999999997</v>
      </c>
      <c r="P48" s="78">
        <f t="shared" si="12"/>
        <v>36053.699999999997</v>
      </c>
      <c r="Q48" s="78">
        <f t="shared" si="13"/>
        <v>36053.699999999997</v>
      </c>
      <c r="R48" s="32">
        <v>36053.73846</v>
      </c>
      <c r="S48" s="32">
        <v>100.00010667421097</v>
      </c>
      <c r="T48" s="32">
        <v>-3.8460000003396999E-2</v>
      </c>
    </row>
    <row r="49" spans="1:20" x14ac:dyDescent="0.2">
      <c r="A49" s="36" t="s">
        <v>1</v>
      </c>
      <c r="B49" s="1">
        <v>88269.5</v>
      </c>
      <c r="C49" s="72">
        <f t="shared" si="9"/>
        <v>88269.5</v>
      </c>
      <c r="D49" s="72">
        <f t="shared" si="26"/>
        <v>88269.5</v>
      </c>
      <c r="E49" s="72">
        <f t="shared" si="16"/>
        <v>88269.5</v>
      </c>
      <c r="F49" s="72">
        <v>88269.5</v>
      </c>
      <c r="G49" s="72">
        <f t="shared" si="17"/>
        <v>88269.5</v>
      </c>
      <c r="H49" s="72">
        <f t="shared" si="18"/>
        <v>88269.5</v>
      </c>
      <c r="I49" s="72">
        <f t="shared" si="19"/>
        <v>88269.5</v>
      </c>
      <c r="J49" s="72">
        <f t="shared" si="20"/>
        <v>88269.5</v>
      </c>
      <c r="K49" s="72">
        <f t="shared" si="21"/>
        <v>88269.5</v>
      </c>
      <c r="L49" s="72">
        <f t="shared" si="22"/>
        <v>88269.5</v>
      </c>
      <c r="M49" s="72">
        <f t="shared" si="23"/>
        <v>88269.5</v>
      </c>
      <c r="N49" s="72">
        <f t="shared" si="24"/>
        <v>88269.5</v>
      </c>
      <c r="O49" s="72">
        <f t="shared" si="25"/>
        <v>88269.5</v>
      </c>
      <c r="P49" s="78">
        <f t="shared" si="12"/>
        <v>88269.5</v>
      </c>
      <c r="Q49" s="78">
        <f t="shared" si="13"/>
        <v>88269.5</v>
      </c>
      <c r="R49" s="32">
        <v>88269.497579999996</v>
      </c>
      <c r="S49" s="32">
        <v>99.999997258396149</v>
      </c>
      <c r="T49" s="32">
        <v>2.4200000043492764E-3</v>
      </c>
    </row>
    <row r="50" spans="1:20" ht="31.5" x14ac:dyDescent="0.2">
      <c r="A50" s="15" t="s">
        <v>44</v>
      </c>
      <c r="B50" s="1"/>
      <c r="C50" s="72">
        <f t="shared" si="9"/>
        <v>0</v>
      </c>
      <c r="D50" s="72">
        <f t="shared" si="26"/>
        <v>0</v>
      </c>
      <c r="E50" s="72">
        <f t="shared" si="16"/>
        <v>0</v>
      </c>
      <c r="F50" s="72">
        <v>0</v>
      </c>
      <c r="G50" s="72">
        <f t="shared" si="17"/>
        <v>0</v>
      </c>
      <c r="H50" s="72">
        <f t="shared" si="18"/>
        <v>0</v>
      </c>
      <c r="I50" s="72">
        <f t="shared" si="19"/>
        <v>0</v>
      </c>
      <c r="J50" s="72">
        <f t="shared" si="20"/>
        <v>0</v>
      </c>
      <c r="K50" s="72">
        <f t="shared" si="21"/>
        <v>0</v>
      </c>
      <c r="L50" s="72">
        <f t="shared" si="22"/>
        <v>0</v>
      </c>
      <c r="M50" s="72">
        <f t="shared" si="23"/>
        <v>0</v>
      </c>
      <c r="N50" s="72">
        <f t="shared" si="24"/>
        <v>0</v>
      </c>
      <c r="O50" s="72">
        <f t="shared" si="25"/>
        <v>0</v>
      </c>
      <c r="P50" s="78">
        <f t="shared" si="12"/>
        <v>0</v>
      </c>
      <c r="Q50" s="78">
        <f t="shared" si="13"/>
        <v>0</v>
      </c>
      <c r="R50" s="32"/>
      <c r="S50" s="32"/>
      <c r="T50" s="32">
        <v>0</v>
      </c>
    </row>
    <row r="51" spans="1:20" x14ac:dyDescent="0.2">
      <c r="A51" s="36" t="s">
        <v>0</v>
      </c>
      <c r="B51" s="1">
        <v>34235.699999999997</v>
      </c>
      <c r="C51" s="72">
        <f t="shared" si="9"/>
        <v>34235.699999999997</v>
      </c>
      <c r="D51" s="72">
        <f t="shared" si="26"/>
        <v>34235.699999999997</v>
      </c>
      <c r="E51" s="72">
        <f t="shared" si="16"/>
        <v>34235.699999999997</v>
      </c>
      <c r="F51" s="72">
        <v>34235.699999999997</v>
      </c>
      <c r="G51" s="72">
        <f t="shared" si="17"/>
        <v>34235.699999999997</v>
      </c>
      <c r="H51" s="72">
        <f t="shared" si="18"/>
        <v>34235.699999999997</v>
      </c>
      <c r="I51" s="72">
        <f t="shared" si="19"/>
        <v>34235.699999999997</v>
      </c>
      <c r="J51" s="72">
        <f t="shared" si="20"/>
        <v>34235.699999999997</v>
      </c>
      <c r="K51" s="72">
        <f t="shared" si="21"/>
        <v>34235.699999999997</v>
      </c>
      <c r="L51" s="72">
        <f t="shared" si="22"/>
        <v>34235.699999999997</v>
      </c>
      <c r="M51" s="72">
        <f t="shared" si="23"/>
        <v>34235.699999999997</v>
      </c>
      <c r="N51" s="72">
        <f t="shared" si="24"/>
        <v>34235.699999999997</v>
      </c>
      <c r="O51" s="72">
        <f t="shared" si="25"/>
        <v>34235.699999999997</v>
      </c>
      <c r="P51" s="78">
        <f t="shared" si="12"/>
        <v>34235.699999999997</v>
      </c>
      <c r="Q51" s="78">
        <f t="shared" si="13"/>
        <v>34235.699999999997</v>
      </c>
      <c r="R51" s="32">
        <v>34235.625820000001</v>
      </c>
      <c r="S51" s="32">
        <v>99.999783325592887</v>
      </c>
      <c r="T51" s="32">
        <v>7.4179999995976686E-2</v>
      </c>
    </row>
    <row r="52" spans="1:20" x14ac:dyDescent="0.2">
      <c r="A52" s="36" t="s">
        <v>1</v>
      </c>
      <c r="B52" s="1">
        <v>83818.399999999994</v>
      </c>
      <c r="C52" s="72">
        <f t="shared" si="9"/>
        <v>83818.399999999994</v>
      </c>
      <c r="D52" s="72">
        <f t="shared" si="26"/>
        <v>83818.399999999994</v>
      </c>
      <c r="E52" s="72">
        <f t="shared" si="16"/>
        <v>83818.399999999994</v>
      </c>
      <c r="F52" s="72">
        <v>83818.399999999994</v>
      </c>
      <c r="G52" s="72">
        <f t="shared" si="17"/>
        <v>83818.399999999994</v>
      </c>
      <c r="H52" s="72">
        <f t="shared" si="18"/>
        <v>83818.399999999994</v>
      </c>
      <c r="I52" s="72">
        <f t="shared" si="19"/>
        <v>83818.399999999994</v>
      </c>
      <c r="J52" s="72">
        <f t="shared" si="20"/>
        <v>83818.399999999994</v>
      </c>
      <c r="K52" s="72">
        <f t="shared" si="21"/>
        <v>83818.399999999994</v>
      </c>
      <c r="L52" s="72">
        <f t="shared" si="22"/>
        <v>83818.399999999994</v>
      </c>
      <c r="M52" s="72">
        <f t="shared" si="23"/>
        <v>83818.399999999994</v>
      </c>
      <c r="N52" s="72">
        <f t="shared" si="24"/>
        <v>83818.399999999994</v>
      </c>
      <c r="O52" s="72">
        <f t="shared" si="25"/>
        <v>83818.399999999994</v>
      </c>
      <c r="P52" s="78">
        <f t="shared" si="12"/>
        <v>83818.399999999994</v>
      </c>
      <c r="Q52" s="78">
        <f t="shared" si="13"/>
        <v>83818.399999999994</v>
      </c>
      <c r="R52" s="32">
        <v>83818.256239999988</v>
      </c>
      <c r="S52" s="32">
        <v>99.999828486346658</v>
      </c>
      <c r="T52" s="32">
        <v>0.14376000000629574</v>
      </c>
    </row>
    <row r="53" spans="1:20" ht="63" x14ac:dyDescent="0.2">
      <c r="A53" s="15" t="s">
        <v>31</v>
      </c>
      <c r="B53" s="1"/>
      <c r="C53" s="72">
        <f t="shared" si="9"/>
        <v>0</v>
      </c>
      <c r="D53" s="72">
        <f t="shared" si="26"/>
        <v>0</v>
      </c>
      <c r="E53" s="72">
        <f t="shared" si="16"/>
        <v>0</v>
      </c>
      <c r="F53" s="72">
        <v>0</v>
      </c>
      <c r="G53" s="72">
        <f t="shared" si="17"/>
        <v>0</v>
      </c>
      <c r="H53" s="72">
        <f t="shared" si="18"/>
        <v>0</v>
      </c>
      <c r="I53" s="72">
        <f t="shared" si="19"/>
        <v>0</v>
      </c>
      <c r="J53" s="72">
        <f t="shared" si="20"/>
        <v>0</v>
      </c>
      <c r="K53" s="72">
        <f t="shared" si="21"/>
        <v>0</v>
      </c>
      <c r="L53" s="72">
        <f t="shared" si="22"/>
        <v>0</v>
      </c>
      <c r="M53" s="72">
        <f t="shared" si="23"/>
        <v>0</v>
      </c>
      <c r="N53" s="72">
        <f t="shared" si="24"/>
        <v>0</v>
      </c>
      <c r="O53" s="72">
        <f t="shared" si="25"/>
        <v>0</v>
      </c>
      <c r="P53" s="78">
        <f t="shared" si="12"/>
        <v>0</v>
      </c>
      <c r="Q53" s="78">
        <f t="shared" si="13"/>
        <v>0</v>
      </c>
      <c r="R53" s="32"/>
      <c r="S53" s="32"/>
      <c r="T53" s="32">
        <v>0</v>
      </c>
    </row>
    <row r="54" spans="1:20" x14ac:dyDescent="0.2">
      <c r="A54" s="36" t="s">
        <v>0</v>
      </c>
      <c r="B54" s="1">
        <v>14217.1</v>
      </c>
      <c r="C54" s="72">
        <f t="shared" si="9"/>
        <v>14217.1</v>
      </c>
      <c r="D54" s="72">
        <f t="shared" si="26"/>
        <v>14217.1</v>
      </c>
      <c r="E54" s="72">
        <f t="shared" si="16"/>
        <v>14217.1</v>
      </c>
      <c r="F54" s="72">
        <v>14217.1</v>
      </c>
      <c r="G54" s="72">
        <f t="shared" si="17"/>
        <v>14217.1</v>
      </c>
      <c r="H54" s="72">
        <f t="shared" si="18"/>
        <v>14217.1</v>
      </c>
      <c r="I54" s="72">
        <f t="shared" si="19"/>
        <v>14217.1</v>
      </c>
      <c r="J54" s="72">
        <f t="shared" si="20"/>
        <v>14217.1</v>
      </c>
      <c r="K54" s="72">
        <f t="shared" si="21"/>
        <v>14217.1</v>
      </c>
      <c r="L54" s="72">
        <f t="shared" si="22"/>
        <v>14217.1</v>
      </c>
      <c r="M54" s="72">
        <f t="shared" si="23"/>
        <v>14217.1</v>
      </c>
      <c r="N54" s="72">
        <f t="shared" si="24"/>
        <v>14217.1</v>
      </c>
      <c r="O54" s="72">
        <f t="shared" si="25"/>
        <v>14217.1</v>
      </c>
      <c r="P54" s="78">
        <f t="shared" si="12"/>
        <v>14217.1</v>
      </c>
      <c r="Q54" s="78">
        <f t="shared" si="13"/>
        <v>14217.1</v>
      </c>
      <c r="R54" s="32">
        <v>2634.7047799999996</v>
      </c>
      <c r="S54" s="32">
        <v>18.531942379247525</v>
      </c>
      <c r="T54" s="32">
        <v>11582.39522</v>
      </c>
    </row>
    <row r="55" spans="1:20" x14ac:dyDescent="0.2">
      <c r="A55" s="36" t="s">
        <v>1</v>
      </c>
      <c r="B55" s="1">
        <v>34807.5</v>
      </c>
      <c r="C55" s="72">
        <f t="shared" si="9"/>
        <v>34807.5</v>
      </c>
      <c r="D55" s="72">
        <f t="shared" si="26"/>
        <v>34807.5</v>
      </c>
      <c r="E55" s="72">
        <f t="shared" si="16"/>
        <v>34807.5</v>
      </c>
      <c r="F55" s="72">
        <v>34807.5</v>
      </c>
      <c r="G55" s="72">
        <f t="shared" si="17"/>
        <v>34807.5</v>
      </c>
      <c r="H55" s="72">
        <f t="shared" si="18"/>
        <v>34807.5</v>
      </c>
      <c r="I55" s="72">
        <f t="shared" si="19"/>
        <v>34807.5</v>
      </c>
      <c r="J55" s="72">
        <f t="shared" si="20"/>
        <v>34807.5</v>
      </c>
      <c r="K55" s="72">
        <f t="shared" si="21"/>
        <v>34807.5</v>
      </c>
      <c r="L55" s="72">
        <f t="shared" si="22"/>
        <v>34807.5</v>
      </c>
      <c r="M55" s="72">
        <f t="shared" si="23"/>
        <v>34807.5</v>
      </c>
      <c r="N55" s="72">
        <f t="shared" si="24"/>
        <v>34807.5</v>
      </c>
      <c r="O55" s="72">
        <f t="shared" si="25"/>
        <v>34807.5</v>
      </c>
      <c r="P55" s="78">
        <f t="shared" si="12"/>
        <v>34807.5</v>
      </c>
      <c r="Q55" s="78">
        <f t="shared" si="13"/>
        <v>34807.5</v>
      </c>
      <c r="R55" s="32">
        <v>6450.4841100000003</v>
      </c>
      <c r="S55" s="32">
        <v>18.531879939668176</v>
      </c>
      <c r="T55" s="32">
        <v>28357.015889999999</v>
      </c>
    </row>
    <row r="56" spans="1:20" ht="31.5" x14ac:dyDescent="0.2">
      <c r="A56" s="15" t="s">
        <v>42</v>
      </c>
      <c r="B56" s="1"/>
      <c r="C56" s="72">
        <f t="shared" si="9"/>
        <v>0</v>
      </c>
      <c r="D56" s="72">
        <f t="shared" si="26"/>
        <v>0</v>
      </c>
      <c r="E56" s="72">
        <f t="shared" si="16"/>
        <v>0</v>
      </c>
      <c r="F56" s="72">
        <v>0</v>
      </c>
      <c r="G56" s="72">
        <f t="shared" si="17"/>
        <v>0</v>
      </c>
      <c r="H56" s="72">
        <f t="shared" si="18"/>
        <v>0</v>
      </c>
      <c r="I56" s="72">
        <f t="shared" si="19"/>
        <v>0</v>
      </c>
      <c r="J56" s="72">
        <f t="shared" si="20"/>
        <v>0</v>
      </c>
      <c r="K56" s="72">
        <f t="shared" si="21"/>
        <v>0</v>
      </c>
      <c r="L56" s="72">
        <f t="shared" si="22"/>
        <v>0</v>
      </c>
      <c r="M56" s="72">
        <f t="shared" si="23"/>
        <v>0</v>
      </c>
      <c r="N56" s="72">
        <f t="shared" si="24"/>
        <v>0</v>
      </c>
      <c r="O56" s="72">
        <f t="shared" si="25"/>
        <v>0</v>
      </c>
      <c r="P56" s="78">
        <f t="shared" si="12"/>
        <v>0</v>
      </c>
      <c r="Q56" s="78">
        <f t="shared" si="13"/>
        <v>0</v>
      </c>
      <c r="R56" s="32"/>
      <c r="S56" s="32"/>
      <c r="T56" s="32">
        <v>0</v>
      </c>
    </row>
    <row r="57" spans="1:20" x14ac:dyDescent="0.2">
      <c r="A57" s="36" t="s">
        <v>0</v>
      </c>
      <c r="B57" s="1">
        <v>2574.1999999999998</v>
      </c>
      <c r="C57" s="72">
        <f t="shared" si="9"/>
        <v>2574.1999999999998</v>
      </c>
      <c r="D57" s="72">
        <f t="shared" si="26"/>
        <v>2574.1999999999998</v>
      </c>
      <c r="E57" s="72">
        <f t="shared" si="16"/>
        <v>2574.1999999999998</v>
      </c>
      <c r="F57" s="72">
        <v>2574.1999999999998</v>
      </c>
      <c r="G57" s="72">
        <f t="shared" si="17"/>
        <v>2574.1999999999998</v>
      </c>
      <c r="H57" s="72">
        <f t="shared" si="18"/>
        <v>2574.1999999999998</v>
      </c>
      <c r="I57" s="72">
        <f t="shared" si="19"/>
        <v>2574.1999999999998</v>
      </c>
      <c r="J57" s="72">
        <f t="shared" si="20"/>
        <v>2574.1999999999998</v>
      </c>
      <c r="K57" s="72">
        <f t="shared" si="21"/>
        <v>2574.1999999999998</v>
      </c>
      <c r="L57" s="72">
        <f t="shared" si="22"/>
        <v>2574.1999999999998</v>
      </c>
      <c r="M57" s="72">
        <f t="shared" si="23"/>
        <v>2574.1999999999998</v>
      </c>
      <c r="N57" s="72">
        <f t="shared" si="24"/>
        <v>2574.1999999999998</v>
      </c>
      <c r="O57" s="72">
        <f t="shared" si="25"/>
        <v>2574.1999999999998</v>
      </c>
      <c r="P57" s="78">
        <f t="shared" si="12"/>
        <v>2574.1999999999998</v>
      </c>
      <c r="Q57" s="78">
        <f t="shared" si="13"/>
        <v>2574.1999999999998</v>
      </c>
      <c r="R57" s="32">
        <v>0</v>
      </c>
      <c r="S57" s="32">
        <v>0</v>
      </c>
      <c r="T57" s="32">
        <v>2574.1999999999998</v>
      </c>
    </row>
    <row r="58" spans="1:20" x14ac:dyDescent="0.2">
      <c r="A58" s="36" t="s">
        <v>1</v>
      </c>
      <c r="B58" s="1">
        <v>48910.400000000001</v>
      </c>
      <c r="C58" s="72">
        <f t="shared" si="9"/>
        <v>48910.400000000001</v>
      </c>
      <c r="D58" s="72">
        <f t="shared" si="26"/>
        <v>48910.400000000001</v>
      </c>
      <c r="E58" s="72">
        <f t="shared" si="16"/>
        <v>48910.400000000001</v>
      </c>
      <c r="F58" s="72">
        <v>48910.400000000001</v>
      </c>
      <c r="G58" s="72">
        <f t="shared" si="17"/>
        <v>48910.400000000001</v>
      </c>
      <c r="H58" s="72">
        <f t="shared" si="18"/>
        <v>48910.400000000001</v>
      </c>
      <c r="I58" s="72">
        <f t="shared" si="19"/>
        <v>48910.400000000001</v>
      </c>
      <c r="J58" s="72">
        <f t="shared" si="20"/>
        <v>48910.400000000001</v>
      </c>
      <c r="K58" s="72">
        <f t="shared" si="21"/>
        <v>48910.400000000001</v>
      </c>
      <c r="L58" s="72">
        <f t="shared" si="22"/>
        <v>48910.400000000001</v>
      </c>
      <c r="M58" s="72">
        <f t="shared" si="23"/>
        <v>48910.400000000001</v>
      </c>
      <c r="N58" s="72">
        <f t="shared" si="24"/>
        <v>48910.400000000001</v>
      </c>
      <c r="O58" s="72">
        <f t="shared" si="25"/>
        <v>48910.400000000001</v>
      </c>
      <c r="P58" s="78">
        <f t="shared" si="12"/>
        <v>48910.400000000001</v>
      </c>
      <c r="Q58" s="78">
        <f t="shared" si="13"/>
        <v>48910.400000000001</v>
      </c>
      <c r="R58" s="32">
        <v>0</v>
      </c>
      <c r="S58" s="32">
        <v>0</v>
      </c>
      <c r="T58" s="32">
        <v>48910.400000000001</v>
      </c>
    </row>
    <row r="59" spans="1:20" ht="31.5" x14ac:dyDescent="0.2">
      <c r="A59" s="12" t="s">
        <v>13</v>
      </c>
      <c r="B59" s="73" t="e">
        <f>B60+B61</f>
        <v>#REF!</v>
      </c>
      <c r="C59" s="73" t="e">
        <f t="shared" ref="C59:N59" si="27">C60+C61</f>
        <v>#REF!</v>
      </c>
      <c r="D59" s="73" t="e">
        <f>D60+D61</f>
        <v>#REF!</v>
      </c>
      <c r="E59" s="73" t="e">
        <f t="shared" si="27"/>
        <v>#REF!</v>
      </c>
      <c r="F59" s="73">
        <v>1619018.8000000003</v>
      </c>
      <c r="G59" s="73" t="e">
        <f t="shared" si="27"/>
        <v>#REF!</v>
      </c>
      <c r="H59" s="73" t="e">
        <f t="shared" si="27"/>
        <v>#REF!</v>
      </c>
      <c r="I59" s="73" t="e">
        <f t="shared" si="27"/>
        <v>#REF!</v>
      </c>
      <c r="J59" s="73" t="e">
        <f>J60+J61</f>
        <v>#REF!</v>
      </c>
      <c r="K59" s="73" t="e">
        <f>K60+K61</f>
        <v>#REF!</v>
      </c>
      <c r="L59" s="73" t="e">
        <f>L60+L61</f>
        <v>#REF!</v>
      </c>
      <c r="M59" s="73" t="e">
        <f>M60+M61</f>
        <v>#REF!</v>
      </c>
      <c r="N59" s="73" t="e">
        <f t="shared" si="27"/>
        <v>#REF!</v>
      </c>
      <c r="O59" s="73" t="e">
        <f>O60+O61</f>
        <v>#REF!</v>
      </c>
      <c r="P59" s="73" t="e">
        <f>P60+P61</f>
        <v>#REF!</v>
      </c>
      <c r="Q59" s="73" t="e">
        <f>Q60+Q61</f>
        <v>#REF!</v>
      </c>
      <c r="R59" s="73">
        <v>628000.47384999995</v>
      </c>
      <c r="S59" s="74">
        <v>38.788955004722602</v>
      </c>
      <c r="T59" s="73">
        <v>991018.32614999986</v>
      </c>
    </row>
    <row r="60" spans="1:20" x14ac:dyDescent="0.2">
      <c r="A60" s="36" t="s">
        <v>0</v>
      </c>
      <c r="B60" s="75" t="e">
        <f>SUMIF(#REF!,"=01",B62:B96)</f>
        <v>#REF!</v>
      </c>
      <c r="C60" s="75" t="e">
        <f>SUMIF(#REF!,"=01",C62:C96)</f>
        <v>#REF!</v>
      </c>
      <c r="D60" s="75" t="e">
        <f>SUMIF(#REF!,"=01",D62:D96)</f>
        <v>#REF!</v>
      </c>
      <c r="E60" s="75" t="e">
        <f>SUMIF(#REF!,"=01",E62:E96)</f>
        <v>#REF!</v>
      </c>
      <c r="F60" s="75">
        <v>1287592.3000000003</v>
      </c>
      <c r="G60" s="75" t="e">
        <f>SUMIF(#REF!,"=01",G62:G96)</f>
        <v>#REF!</v>
      </c>
      <c r="H60" s="75" t="e">
        <f>SUMIF(#REF!,"=01",H62:H96)</f>
        <v>#REF!</v>
      </c>
      <c r="I60" s="75" t="e">
        <f>SUMIF(#REF!,"=01",I62:I96)</f>
        <v>#REF!</v>
      </c>
      <c r="J60" s="75" t="e">
        <f>SUMIF(#REF!,"=01",J62:J96)</f>
        <v>#REF!</v>
      </c>
      <c r="K60" s="75" t="e">
        <f>SUMIF(#REF!,"=01",K62:K96)</f>
        <v>#REF!</v>
      </c>
      <c r="L60" s="75" t="e">
        <f>SUMIF(#REF!,"=01",L62:L96)</f>
        <v>#REF!</v>
      </c>
      <c r="M60" s="75" t="e">
        <f>SUMIF(#REF!,"=01",M62:M96)</f>
        <v>#REF!</v>
      </c>
      <c r="N60" s="75" t="e">
        <f>SUMIF(#REF!,"=01",N62:N96)</f>
        <v>#REF!</v>
      </c>
      <c r="O60" s="75" t="e">
        <f>SUMIF(#REF!,"=01",O62:O96)</f>
        <v>#REF!</v>
      </c>
      <c r="P60" s="75" t="e">
        <f>SUMIF(#REF!,"=01",P62:P96)</f>
        <v>#REF!</v>
      </c>
      <c r="Q60" s="75" t="e">
        <f>SUMIF(#REF!,"=01",Q62:Q96)</f>
        <v>#REF!</v>
      </c>
      <c r="R60" s="75">
        <v>387704.10047</v>
      </c>
      <c r="S60" s="75">
        <v>30.110781220888004</v>
      </c>
      <c r="T60" s="75">
        <v>899888.19952999987</v>
      </c>
    </row>
    <row r="61" spans="1:20" x14ac:dyDescent="0.2">
      <c r="A61" s="36" t="s">
        <v>1</v>
      </c>
      <c r="B61" s="75" t="e">
        <f>SUMIF(#REF!,"=02",B62:B96)</f>
        <v>#REF!</v>
      </c>
      <c r="C61" s="75" t="e">
        <f>SUMIF(#REF!,"=02",C62:C96)</f>
        <v>#REF!</v>
      </c>
      <c r="D61" s="75" t="e">
        <f>SUMIF(#REF!,"=02",D62:D96)</f>
        <v>#REF!</v>
      </c>
      <c r="E61" s="75" t="e">
        <f>SUMIF(#REF!,"=02",E62:E96)</f>
        <v>#REF!</v>
      </c>
      <c r="F61" s="75">
        <v>331426.5</v>
      </c>
      <c r="G61" s="75" t="e">
        <f>SUMIF(#REF!,"=02",G62:G96)</f>
        <v>#REF!</v>
      </c>
      <c r="H61" s="75" t="e">
        <f>SUMIF(#REF!,"=02",H62:H96)</f>
        <v>#REF!</v>
      </c>
      <c r="I61" s="75" t="e">
        <f>SUMIF(#REF!,"=02",I62:I96)</f>
        <v>#REF!</v>
      </c>
      <c r="J61" s="75" t="e">
        <f>SUMIF(#REF!,"=02",J62:J96)</f>
        <v>#REF!</v>
      </c>
      <c r="K61" s="75" t="e">
        <f>SUMIF(#REF!,"=02",K62:K96)</f>
        <v>#REF!</v>
      </c>
      <c r="L61" s="75" t="e">
        <f>SUMIF(#REF!,"=02",L62:L96)</f>
        <v>#REF!</v>
      </c>
      <c r="M61" s="75" t="e">
        <f>SUMIF(#REF!,"=02",M62:M96)</f>
        <v>#REF!</v>
      </c>
      <c r="N61" s="75" t="e">
        <f>SUMIF(#REF!,"=02",N62:N96)</f>
        <v>#REF!</v>
      </c>
      <c r="O61" s="75" t="e">
        <f>SUMIF(#REF!,"=02",O62:O96)</f>
        <v>#REF!</v>
      </c>
      <c r="P61" s="75" t="e">
        <f>SUMIF(#REF!,"=02",P62:P96)</f>
        <v>#REF!</v>
      </c>
      <c r="Q61" s="75" t="e">
        <f>SUMIF(#REF!,"=02",Q62:Q96)</f>
        <v>#REF!</v>
      </c>
      <c r="R61" s="75">
        <v>240296.37338</v>
      </c>
      <c r="S61" s="75">
        <v>72.503669253967317</v>
      </c>
      <c r="T61" s="75">
        <v>91130.126619999995</v>
      </c>
    </row>
    <row r="62" spans="1:20" ht="31.5" x14ac:dyDescent="0.2">
      <c r="A62" s="16" t="s">
        <v>34</v>
      </c>
      <c r="B62" s="1">
        <v>30000</v>
      </c>
      <c r="C62" s="72">
        <f t="shared" ref="C62:O62" si="28">B62</f>
        <v>30000</v>
      </c>
      <c r="D62" s="72">
        <f t="shared" si="28"/>
        <v>30000</v>
      </c>
      <c r="E62" s="72">
        <f t="shared" si="28"/>
        <v>30000</v>
      </c>
      <c r="F62" s="72">
        <v>30000</v>
      </c>
      <c r="G62" s="72">
        <f t="shared" si="28"/>
        <v>30000</v>
      </c>
      <c r="H62" s="72">
        <f t="shared" si="28"/>
        <v>30000</v>
      </c>
      <c r="I62" s="72">
        <f t="shared" si="28"/>
        <v>30000</v>
      </c>
      <c r="J62" s="72">
        <f t="shared" si="28"/>
        <v>30000</v>
      </c>
      <c r="K62" s="72">
        <f t="shared" si="28"/>
        <v>30000</v>
      </c>
      <c r="L62" s="72">
        <f t="shared" si="28"/>
        <v>30000</v>
      </c>
      <c r="M62" s="72">
        <f t="shared" si="28"/>
        <v>30000</v>
      </c>
      <c r="N62" s="72">
        <f t="shared" si="28"/>
        <v>30000</v>
      </c>
      <c r="O62" s="72">
        <f t="shared" si="28"/>
        <v>30000</v>
      </c>
      <c r="P62" s="78">
        <f t="shared" si="12"/>
        <v>30000</v>
      </c>
      <c r="Q62" s="78">
        <f t="shared" si="13"/>
        <v>30000</v>
      </c>
      <c r="R62" s="32">
        <v>1149.4519299999999</v>
      </c>
      <c r="S62" s="32">
        <v>3.8315064333333329</v>
      </c>
      <c r="T62" s="32">
        <v>28850.548070000001</v>
      </c>
    </row>
    <row r="63" spans="1:20" ht="47.25" x14ac:dyDescent="0.2">
      <c r="A63" s="16" t="s">
        <v>66</v>
      </c>
      <c r="B63" s="1">
        <v>100000</v>
      </c>
      <c r="C63" s="72">
        <f t="shared" ref="C63:O63" si="29">B63</f>
        <v>100000</v>
      </c>
      <c r="D63" s="72">
        <f t="shared" si="29"/>
        <v>100000</v>
      </c>
      <c r="E63" s="72">
        <f t="shared" si="29"/>
        <v>100000</v>
      </c>
      <c r="F63" s="72">
        <v>100000</v>
      </c>
      <c r="G63" s="72">
        <f t="shared" si="29"/>
        <v>100000</v>
      </c>
      <c r="H63" s="72">
        <f t="shared" si="29"/>
        <v>100000</v>
      </c>
      <c r="I63" s="72">
        <f t="shared" si="29"/>
        <v>100000</v>
      </c>
      <c r="J63" s="72">
        <f t="shared" si="29"/>
        <v>100000</v>
      </c>
      <c r="K63" s="72">
        <f t="shared" si="29"/>
        <v>100000</v>
      </c>
      <c r="L63" s="72">
        <f t="shared" si="29"/>
        <v>100000</v>
      </c>
      <c r="M63" s="72">
        <f t="shared" si="29"/>
        <v>100000</v>
      </c>
      <c r="N63" s="72">
        <f t="shared" si="29"/>
        <v>100000</v>
      </c>
      <c r="O63" s="72">
        <f t="shared" si="29"/>
        <v>100000</v>
      </c>
      <c r="P63" s="78">
        <f t="shared" si="12"/>
        <v>100000</v>
      </c>
      <c r="Q63" s="78">
        <f t="shared" si="13"/>
        <v>100000</v>
      </c>
      <c r="R63" s="32">
        <v>100000</v>
      </c>
      <c r="S63" s="32">
        <v>100</v>
      </c>
      <c r="T63" s="32">
        <v>0</v>
      </c>
    </row>
    <row r="64" spans="1:20" ht="94.5" x14ac:dyDescent="0.2">
      <c r="A64" s="16" t="s">
        <v>67</v>
      </c>
      <c r="B64" s="1">
        <v>100000</v>
      </c>
      <c r="C64" s="72">
        <f t="shared" ref="C64:O64" si="30">B64</f>
        <v>100000</v>
      </c>
      <c r="D64" s="72">
        <f t="shared" si="30"/>
        <v>100000</v>
      </c>
      <c r="E64" s="72">
        <f t="shared" si="30"/>
        <v>100000</v>
      </c>
      <c r="F64" s="72">
        <v>100000</v>
      </c>
      <c r="G64" s="72">
        <f t="shared" si="30"/>
        <v>100000</v>
      </c>
      <c r="H64" s="72">
        <f t="shared" si="30"/>
        <v>100000</v>
      </c>
      <c r="I64" s="72">
        <f t="shared" si="30"/>
        <v>100000</v>
      </c>
      <c r="J64" s="72">
        <f t="shared" si="30"/>
        <v>100000</v>
      </c>
      <c r="K64" s="72">
        <f t="shared" si="30"/>
        <v>100000</v>
      </c>
      <c r="L64" s="72">
        <f t="shared" si="30"/>
        <v>100000</v>
      </c>
      <c r="M64" s="72">
        <f t="shared" si="30"/>
        <v>100000</v>
      </c>
      <c r="N64" s="72">
        <f t="shared" si="30"/>
        <v>100000</v>
      </c>
      <c r="O64" s="72">
        <f t="shared" si="30"/>
        <v>100000</v>
      </c>
      <c r="P64" s="78">
        <f t="shared" si="12"/>
        <v>100000</v>
      </c>
      <c r="Q64" s="78">
        <f t="shared" si="13"/>
        <v>100000</v>
      </c>
      <c r="R64" s="32"/>
      <c r="S64" s="32">
        <v>0</v>
      </c>
      <c r="T64" s="32">
        <v>100000</v>
      </c>
    </row>
    <row r="65" spans="1:20" ht="70.5" customHeight="1" x14ac:dyDescent="0.2">
      <c r="A65" s="16" t="s">
        <v>68</v>
      </c>
      <c r="B65" s="1">
        <v>30000</v>
      </c>
      <c r="C65" s="72">
        <f t="shared" ref="C65:O65" si="31">B65</f>
        <v>30000</v>
      </c>
      <c r="D65" s="72">
        <f t="shared" si="31"/>
        <v>30000</v>
      </c>
      <c r="E65" s="72">
        <f t="shared" si="31"/>
        <v>30000</v>
      </c>
      <c r="F65" s="72">
        <v>30000</v>
      </c>
      <c r="G65" s="72">
        <f t="shared" si="31"/>
        <v>30000</v>
      </c>
      <c r="H65" s="72">
        <f t="shared" si="31"/>
        <v>30000</v>
      </c>
      <c r="I65" s="72">
        <f t="shared" si="31"/>
        <v>30000</v>
      </c>
      <c r="J65" s="72">
        <f t="shared" si="31"/>
        <v>30000</v>
      </c>
      <c r="K65" s="72">
        <f t="shared" si="31"/>
        <v>30000</v>
      </c>
      <c r="L65" s="72">
        <f t="shared" si="31"/>
        <v>30000</v>
      </c>
      <c r="M65" s="72">
        <f t="shared" si="31"/>
        <v>30000</v>
      </c>
      <c r="N65" s="72">
        <f t="shared" si="31"/>
        <v>30000</v>
      </c>
      <c r="O65" s="72">
        <f t="shared" si="31"/>
        <v>30000</v>
      </c>
      <c r="P65" s="78">
        <f t="shared" si="12"/>
        <v>30000</v>
      </c>
      <c r="Q65" s="78">
        <f t="shared" si="13"/>
        <v>30000</v>
      </c>
      <c r="R65" s="32">
        <v>22167.4</v>
      </c>
      <c r="S65" s="32">
        <v>73.891333333333336</v>
      </c>
      <c r="T65" s="32">
        <v>7832.5999999999985</v>
      </c>
    </row>
    <row r="66" spans="1:20" ht="47.25" x14ac:dyDescent="0.2">
      <c r="A66" s="16" t="s">
        <v>60</v>
      </c>
      <c r="B66" s="1">
        <v>5101.5</v>
      </c>
      <c r="C66" s="72">
        <f t="shared" ref="C66:O66" si="32">B66</f>
        <v>5101.5</v>
      </c>
      <c r="D66" s="72">
        <f t="shared" si="32"/>
        <v>5101.5</v>
      </c>
      <c r="E66" s="72">
        <f t="shared" si="32"/>
        <v>5101.5</v>
      </c>
      <c r="F66" s="72">
        <v>5101.5</v>
      </c>
      <c r="G66" s="72">
        <f t="shared" si="32"/>
        <v>5101.5</v>
      </c>
      <c r="H66" s="72">
        <f t="shared" si="32"/>
        <v>5101.5</v>
      </c>
      <c r="I66" s="72">
        <f t="shared" si="32"/>
        <v>5101.5</v>
      </c>
      <c r="J66" s="72">
        <f t="shared" si="32"/>
        <v>5101.5</v>
      </c>
      <c r="K66" s="72">
        <f t="shared" si="32"/>
        <v>5101.5</v>
      </c>
      <c r="L66" s="72">
        <f t="shared" si="32"/>
        <v>5101.5</v>
      </c>
      <c r="M66" s="72">
        <f t="shared" si="32"/>
        <v>5101.5</v>
      </c>
      <c r="N66" s="72">
        <f t="shared" si="32"/>
        <v>5101.5</v>
      </c>
      <c r="O66" s="72">
        <f t="shared" si="32"/>
        <v>5101.5</v>
      </c>
      <c r="P66" s="78">
        <f t="shared" si="12"/>
        <v>5101.5</v>
      </c>
      <c r="Q66" s="78">
        <f t="shared" si="13"/>
        <v>5101.5</v>
      </c>
      <c r="R66" s="32">
        <v>0</v>
      </c>
      <c r="S66" s="32">
        <v>0</v>
      </c>
      <c r="T66" s="32">
        <v>5101.5</v>
      </c>
    </row>
    <row r="67" spans="1:20" ht="65.25" customHeight="1" x14ac:dyDescent="0.2">
      <c r="A67" s="16" t="s">
        <v>61</v>
      </c>
      <c r="B67" s="1">
        <v>107060</v>
      </c>
      <c r="C67" s="72">
        <f t="shared" ref="C67:O67" si="33">B67</f>
        <v>107060</v>
      </c>
      <c r="D67" s="72">
        <f t="shared" si="33"/>
        <v>107060</v>
      </c>
      <c r="E67" s="72">
        <f t="shared" si="33"/>
        <v>107060</v>
      </c>
      <c r="F67" s="72">
        <v>107060</v>
      </c>
      <c r="G67" s="72">
        <f t="shared" si="33"/>
        <v>107060</v>
      </c>
      <c r="H67" s="72">
        <f t="shared" si="33"/>
        <v>107060</v>
      </c>
      <c r="I67" s="72">
        <f t="shared" si="33"/>
        <v>107060</v>
      </c>
      <c r="J67" s="72">
        <f t="shared" si="33"/>
        <v>107060</v>
      </c>
      <c r="K67" s="72">
        <f t="shared" si="33"/>
        <v>107060</v>
      </c>
      <c r="L67" s="72">
        <f t="shared" si="33"/>
        <v>107060</v>
      </c>
      <c r="M67" s="72">
        <f t="shared" si="33"/>
        <v>107060</v>
      </c>
      <c r="N67" s="72">
        <f t="shared" si="33"/>
        <v>107060</v>
      </c>
      <c r="O67" s="72">
        <f t="shared" si="33"/>
        <v>107060</v>
      </c>
      <c r="P67" s="78">
        <f t="shared" si="12"/>
        <v>107060</v>
      </c>
      <c r="Q67" s="78">
        <f t="shared" si="13"/>
        <v>107060</v>
      </c>
      <c r="R67" s="32">
        <v>94590</v>
      </c>
      <c r="S67" s="32">
        <v>88.352325798617599</v>
      </c>
      <c r="T67" s="32">
        <v>12470</v>
      </c>
    </row>
    <row r="68" spans="1:20" ht="126" x14ac:dyDescent="0.2">
      <c r="A68" s="16" t="s">
        <v>62</v>
      </c>
      <c r="B68" s="1">
        <v>20910</v>
      </c>
      <c r="C68" s="72">
        <f t="shared" ref="C68:O68" si="34">B68</f>
        <v>20910</v>
      </c>
      <c r="D68" s="72">
        <f t="shared" si="34"/>
        <v>20910</v>
      </c>
      <c r="E68" s="72">
        <f t="shared" si="34"/>
        <v>20910</v>
      </c>
      <c r="F68" s="72">
        <v>20910</v>
      </c>
      <c r="G68" s="72">
        <f t="shared" si="34"/>
        <v>20910</v>
      </c>
      <c r="H68" s="72">
        <f t="shared" si="34"/>
        <v>20910</v>
      </c>
      <c r="I68" s="72">
        <f t="shared" si="34"/>
        <v>20910</v>
      </c>
      <c r="J68" s="72">
        <f t="shared" si="34"/>
        <v>20910</v>
      </c>
      <c r="K68" s="72">
        <f t="shared" si="34"/>
        <v>20910</v>
      </c>
      <c r="L68" s="72">
        <f t="shared" si="34"/>
        <v>20910</v>
      </c>
      <c r="M68" s="72">
        <f t="shared" si="34"/>
        <v>20910</v>
      </c>
      <c r="N68" s="72">
        <f t="shared" si="34"/>
        <v>20910</v>
      </c>
      <c r="O68" s="72">
        <f t="shared" si="34"/>
        <v>20910</v>
      </c>
      <c r="P68" s="78">
        <f t="shared" si="12"/>
        <v>20910</v>
      </c>
      <c r="Q68" s="78">
        <f t="shared" si="13"/>
        <v>20910</v>
      </c>
      <c r="R68" s="32">
        <v>20900</v>
      </c>
      <c r="S68" s="32">
        <v>99.95217599234816</v>
      </c>
      <c r="T68" s="32">
        <v>10</v>
      </c>
    </row>
    <row r="69" spans="1:20" ht="94.5" x14ac:dyDescent="0.2">
      <c r="A69" s="16" t="s">
        <v>63</v>
      </c>
      <c r="B69" s="1">
        <v>110000</v>
      </c>
      <c r="C69" s="72">
        <f t="shared" ref="C69:O69" si="35">B69</f>
        <v>110000</v>
      </c>
      <c r="D69" s="72">
        <f t="shared" si="35"/>
        <v>110000</v>
      </c>
      <c r="E69" s="72">
        <f t="shared" si="35"/>
        <v>110000</v>
      </c>
      <c r="F69" s="72">
        <v>110000</v>
      </c>
      <c r="G69" s="72">
        <f t="shared" si="35"/>
        <v>110000</v>
      </c>
      <c r="H69" s="72">
        <f t="shared" si="35"/>
        <v>110000</v>
      </c>
      <c r="I69" s="72">
        <f t="shared" si="35"/>
        <v>110000</v>
      </c>
      <c r="J69" s="72">
        <f t="shared" si="35"/>
        <v>110000</v>
      </c>
      <c r="K69" s="72">
        <f t="shared" si="35"/>
        <v>110000</v>
      </c>
      <c r="L69" s="72">
        <f t="shared" si="35"/>
        <v>110000</v>
      </c>
      <c r="M69" s="72">
        <f t="shared" si="35"/>
        <v>110000</v>
      </c>
      <c r="N69" s="72">
        <f t="shared" si="35"/>
        <v>110000</v>
      </c>
      <c r="O69" s="72">
        <f t="shared" si="35"/>
        <v>110000</v>
      </c>
      <c r="P69" s="78">
        <f t="shared" si="12"/>
        <v>110000</v>
      </c>
      <c r="Q69" s="78">
        <f t="shared" si="13"/>
        <v>110000</v>
      </c>
      <c r="R69" s="32">
        <v>0</v>
      </c>
      <c r="S69" s="32">
        <v>0</v>
      </c>
      <c r="T69" s="32">
        <v>110000</v>
      </c>
    </row>
    <row r="70" spans="1:20" ht="47.25" x14ac:dyDescent="0.2">
      <c r="A70" s="16" t="s">
        <v>14</v>
      </c>
      <c r="B70" s="1">
        <v>189363.3</v>
      </c>
      <c r="C70" s="72">
        <f t="shared" ref="C70:O70" si="36">B70</f>
        <v>189363.3</v>
      </c>
      <c r="D70" s="72">
        <f t="shared" si="36"/>
        <v>189363.3</v>
      </c>
      <c r="E70" s="72">
        <f t="shared" si="36"/>
        <v>189363.3</v>
      </c>
      <c r="F70" s="72">
        <v>189363.3</v>
      </c>
      <c r="G70" s="72">
        <f t="shared" si="36"/>
        <v>189363.3</v>
      </c>
      <c r="H70" s="72">
        <f t="shared" si="36"/>
        <v>189363.3</v>
      </c>
      <c r="I70" s="72">
        <f t="shared" si="36"/>
        <v>189363.3</v>
      </c>
      <c r="J70" s="72">
        <f t="shared" si="36"/>
        <v>189363.3</v>
      </c>
      <c r="K70" s="72">
        <f t="shared" si="36"/>
        <v>189363.3</v>
      </c>
      <c r="L70" s="72">
        <f t="shared" si="36"/>
        <v>189363.3</v>
      </c>
      <c r="M70" s="72">
        <f t="shared" si="36"/>
        <v>189363.3</v>
      </c>
      <c r="N70" s="72">
        <f t="shared" si="36"/>
        <v>189363.3</v>
      </c>
      <c r="O70" s="72">
        <f t="shared" si="36"/>
        <v>189363.3</v>
      </c>
      <c r="P70" s="78">
        <f t="shared" si="12"/>
        <v>189363.3</v>
      </c>
      <c r="Q70" s="78">
        <f t="shared" si="13"/>
        <v>189363.3</v>
      </c>
      <c r="R70" s="32">
        <v>32819.857600000003</v>
      </c>
      <c r="S70" s="32">
        <v>17.331688664065322</v>
      </c>
      <c r="T70" s="32">
        <v>156543.4424</v>
      </c>
    </row>
    <row r="71" spans="1:20" ht="47.25" x14ac:dyDescent="0.2">
      <c r="A71" s="16" t="s">
        <v>59</v>
      </c>
      <c r="B71" s="1">
        <v>9000</v>
      </c>
      <c r="C71" s="72">
        <f t="shared" ref="C71:O71" si="37">B71</f>
        <v>9000</v>
      </c>
      <c r="D71" s="72">
        <f t="shared" si="37"/>
        <v>9000</v>
      </c>
      <c r="E71" s="72">
        <f t="shared" si="37"/>
        <v>9000</v>
      </c>
      <c r="F71" s="72">
        <v>9000</v>
      </c>
      <c r="G71" s="72">
        <f t="shared" si="37"/>
        <v>9000</v>
      </c>
      <c r="H71" s="72">
        <f t="shared" si="37"/>
        <v>9000</v>
      </c>
      <c r="I71" s="72">
        <f t="shared" si="37"/>
        <v>9000</v>
      </c>
      <c r="J71" s="72">
        <f t="shared" si="37"/>
        <v>9000</v>
      </c>
      <c r="K71" s="72">
        <f t="shared" si="37"/>
        <v>9000</v>
      </c>
      <c r="L71" s="72">
        <f t="shared" si="37"/>
        <v>9000</v>
      </c>
      <c r="M71" s="72">
        <f t="shared" si="37"/>
        <v>9000</v>
      </c>
      <c r="N71" s="72">
        <f t="shared" si="37"/>
        <v>9000</v>
      </c>
      <c r="O71" s="72">
        <f t="shared" si="37"/>
        <v>9000</v>
      </c>
      <c r="P71" s="78">
        <f t="shared" si="12"/>
        <v>9000</v>
      </c>
      <c r="Q71" s="78">
        <f t="shared" si="13"/>
        <v>9000</v>
      </c>
      <c r="R71" s="32"/>
      <c r="S71" s="32">
        <v>0</v>
      </c>
      <c r="T71" s="32">
        <v>9000</v>
      </c>
    </row>
    <row r="72" spans="1:20" ht="141.75" x14ac:dyDescent="0.2">
      <c r="A72" s="16" t="s">
        <v>69</v>
      </c>
      <c r="B72" s="1">
        <v>30200</v>
      </c>
      <c r="C72" s="72">
        <f t="shared" ref="C72:O72" si="38">B72</f>
        <v>30200</v>
      </c>
      <c r="D72" s="72">
        <f t="shared" si="38"/>
        <v>30200</v>
      </c>
      <c r="E72" s="72">
        <f t="shared" si="38"/>
        <v>30200</v>
      </c>
      <c r="F72" s="72">
        <v>30200</v>
      </c>
      <c r="G72" s="72">
        <f t="shared" si="38"/>
        <v>30200</v>
      </c>
      <c r="H72" s="72">
        <f t="shared" si="38"/>
        <v>30200</v>
      </c>
      <c r="I72" s="72">
        <f t="shared" si="38"/>
        <v>30200</v>
      </c>
      <c r="J72" s="72">
        <f t="shared" si="38"/>
        <v>30200</v>
      </c>
      <c r="K72" s="72">
        <f t="shared" si="38"/>
        <v>30200</v>
      </c>
      <c r="L72" s="72">
        <f t="shared" si="38"/>
        <v>30200</v>
      </c>
      <c r="M72" s="72">
        <f t="shared" si="38"/>
        <v>30200</v>
      </c>
      <c r="N72" s="72">
        <f t="shared" si="38"/>
        <v>30200</v>
      </c>
      <c r="O72" s="72">
        <f t="shared" si="38"/>
        <v>30200</v>
      </c>
      <c r="P72" s="78">
        <f t="shared" si="12"/>
        <v>30200</v>
      </c>
      <c r="Q72" s="78">
        <f t="shared" si="13"/>
        <v>30200</v>
      </c>
      <c r="R72" s="32">
        <v>4046.1000099999997</v>
      </c>
      <c r="S72" s="32">
        <v>13.397682152317881</v>
      </c>
      <c r="T72" s="32">
        <v>26153.899990000002</v>
      </c>
    </row>
    <row r="73" spans="1:20" ht="141.75" x14ac:dyDescent="0.2">
      <c r="A73" s="16" t="s">
        <v>70</v>
      </c>
      <c r="B73" s="1">
        <v>26100</v>
      </c>
      <c r="C73" s="72">
        <f t="shared" ref="C73:O73" si="39">B73</f>
        <v>26100</v>
      </c>
      <c r="D73" s="72">
        <f t="shared" si="39"/>
        <v>26100</v>
      </c>
      <c r="E73" s="72">
        <f t="shared" si="39"/>
        <v>26100</v>
      </c>
      <c r="F73" s="72">
        <v>26100</v>
      </c>
      <c r="G73" s="72">
        <f t="shared" si="39"/>
        <v>26100</v>
      </c>
      <c r="H73" s="72">
        <f t="shared" si="39"/>
        <v>26100</v>
      </c>
      <c r="I73" s="72">
        <f t="shared" si="39"/>
        <v>26100</v>
      </c>
      <c r="J73" s="72">
        <f t="shared" si="39"/>
        <v>26100</v>
      </c>
      <c r="K73" s="72">
        <f t="shared" si="39"/>
        <v>26100</v>
      </c>
      <c r="L73" s="72">
        <f t="shared" si="39"/>
        <v>26100</v>
      </c>
      <c r="M73" s="72">
        <f t="shared" si="39"/>
        <v>26100</v>
      </c>
      <c r="N73" s="72">
        <f t="shared" si="39"/>
        <v>26100</v>
      </c>
      <c r="O73" s="72">
        <f t="shared" si="39"/>
        <v>26100</v>
      </c>
      <c r="P73" s="78">
        <f t="shared" si="12"/>
        <v>26100</v>
      </c>
      <c r="Q73" s="78">
        <f t="shared" si="13"/>
        <v>26100</v>
      </c>
      <c r="R73" s="32"/>
      <c r="S73" s="32"/>
      <c r="T73" s="32">
        <v>26100</v>
      </c>
    </row>
    <row r="74" spans="1:20" ht="126" x14ac:dyDescent="0.2">
      <c r="A74" s="16" t="s">
        <v>65</v>
      </c>
      <c r="B74" s="1">
        <v>6763.2</v>
      </c>
      <c r="C74" s="72">
        <f t="shared" ref="C74:O74" si="40">B74</f>
        <v>6763.2</v>
      </c>
      <c r="D74" s="72">
        <f t="shared" si="40"/>
        <v>6763.2</v>
      </c>
      <c r="E74" s="72">
        <f t="shared" si="40"/>
        <v>6763.2</v>
      </c>
      <c r="F74" s="72">
        <v>6763.2</v>
      </c>
      <c r="G74" s="72">
        <f t="shared" si="40"/>
        <v>6763.2</v>
      </c>
      <c r="H74" s="72">
        <f t="shared" si="40"/>
        <v>6763.2</v>
      </c>
      <c r="I74" s="72">
        <f t="shared" si="40"/>
        <v>6763.2</v>
      </c>
      <c r="J74" s="72">
        <f t="shared" si="40"/>
        <v>6763.2</v>
      </c>
      <c r="K74" s="72">
        <f t="shared" si="40"/>
        <v>6763.2</v>
      </c>
      <c r="L74" s="72">
        <f t="shared" si="40"/>
        <v>6763.2</v>
      </c>
      <c r="M74" s="72">
        <f t="shared" si="40"/>
        <v>6763.2</v>
      </c>
      <c r="N74" s="72">
        <f t="shared" si="40"/>
        <v>6763.2</v>
      </c>
      <c r="O74" s="72">
        <f t="shared" si="40"/>
        <v>6763.2</v>
      </c>
      <c r="P74" s="78">
        <f t="shared" si="12"/>
        <v>6763.2</v>
      </c>
      <c r="Q74" s="78">
        <f t="shared" si="13"/>
        <v>6763.2</v>
      </c>
      <c r="R74" s="32"/>
      <c r="S74" s="32"/>
      <c r="T74" s="32">
        <v>6763.2</v>
      </c>
    </row>
    <row r="75" spans="1:20" ht="47.25" x14ac:dyDescent="0.2">
      <c r="A75" s="16" t="s">
        <v>64</v>
      </c>
      <c r="B75" s="1">
        <v>365846.8</v>
      </c>
      <c r="C75" s="72">
        <f t="shared" ref="C75:O75" si="41">B75</f>
        <v>365846.8</v>
      </c>
      <c r="D75" s="72">
        <f t="shared" si="41"/>
        <v>365846.8</v>
      </c>
      <c r="E75" s="72">
        <f t="shared" si="41"/>
        <v>365846.8</v>
      </c>
      <c r="F75" s="72">
        <v>365846.8</v>
      </c>
      <c r="G75" s="72">
        <f t="shared" si="41"/>
        <v>365846.8</v>
      </c>
      <c r="H75" s="72">
        <f t="shared" si="41"/>
        <v>365846.8</v>
      </c>
      <c r="I75" s="72">
        <f t="shared" si="41"/>
        <v>365846.8</v>
      </c>
      <c r="J75" s="72">
        <f t="shared" si="41"/>
        <v>365846.8</v>
      </c>
      <c r="K75" s="72">
        <f t="shared" si="41"/>
        <v>365846.8</v>
      </c>
      <c r="L75" s="72">
        <f t="shared" si="41"/>
        <v>365846.8</v>
      </c>
      <c r="M75" s="72">
        <f t="shared" si="41"/>
        <v>365846.8</v>
      </c>
      <c r="N75" s="72">
        <f t="shared" si="41"/>
        <v>365846.8</v>
      </c>
      <c r="O75" s="72">
        <f t="shared" si="41"/>
        <v>365846.8</v>
      </c>
      <c r="P75" s="78">
        <f t="shared" si="12"/>
        <v>365846.8</v>
      </c>
      <c r="Q75" s="78">
        <f t="shared" si="13"/>
        <v>365846.8</v>
      </c>
      <c r="R75" s="32"/>
      <c r="S75" s="32"/>
      <c r="T75" s="32">
        <v>365846.8</v>
      </c>
    </row>
    <row r="76" spans="1:20" ht="78.75" x14ac:dyDescent="0.2">
      <c r="A76" s="15" t="s">
        <v>58</v>
      </c>
      <c r="B76" s="1"/>
      <c r="C76" s="72">
        <f t="shared" ref="C76:O76" si="42">B76</f>
        <v>0</v>
      </c>
      <c r="D76" s="72">
        <f t="shared" si="42"/>
        <v>0</v>
      </c>
      <c r="E76" s="72">
        <f t="shared" si="42"/>
        <v>0</v>
      </c>
      <c r="F76" s="72">
        <v>0</v>
      </c>
      <c r="G76" s="72">
        <f t="shared" si="42"/>
        <v>0</v>
      </c>
      <c r="H76" s="72">
        <f t="shared" si="42"/>
        <v>0</v>
      </c>
      <c r="I76" s="72">
        <f t="shared" si="42"/>
        <v>0</v>
      </c>
      <c r="J76" s="72">
        <f t="shared" si="42"/>
        <v>0</v>
      </c>
      <c r="K76" s="72">
        <f t="shared" si="42"/>
        <v>0</v>
      </c>
      <c r="L76" s="72">
        <f t="shared" si="42"/>
        <v>0</v>
      </c>
      <c r="M76" s="72">
        <f t="shared" si="42"/>
        <v>0</v>
      </c>
      <c r="N76" s="72">
        <f t="shared" si="42"/>
        <v>0</v>
      </c>
      <c r="O76" s="72">
        <f t="shared" si="42"/>
        <v>0</v>
      </c>
      <c r="P76" s="78">
        <f t="shared" si="12"/>
        <v>0</v>
      </c>
      <c r="Q76" s="78">
        <f t="shared" si="13"/>
        <v>0</v>
      </c>
      <c r="R76" s="32"/>
      <c r="S76" s="32"/>
      <c r="T76" s="32">
        <v>0</v>
      </c>
    </row>
    <row r="77" spans="1:20" x14ac:dyDescent="0.2">
      <c r="A77" s="36" t="s">
        <v>0</v>
      </c>
      <c r="B77" s="1">
        <v>11184.6</v>
      </c>
      <c r="C77" s="72">
        <f t="shared" ref="C77:O77" si="43">B77</f>
        <v>11184.6</v>
      </c>
      <c r="D77" s="72">
        <f t="shared" si="43"/>
        <v>11184.6</v>
      </c>
      <c r="E77" s="72">
        <f t="shared" si="43"/>
        <v>11184.6</v>
      </c>
      <c r="F77" s="72">
        <v>11184.6</v>
      </c>
      <c r="G77" s="72">
        <f t="shared" si="43"/>
        <v>11184.6</v>
      </c>
      <c r="H77" s="72">
        <f t="shared" si="43"/>
        <v>11184.6</v>
      </c>
      <c r="I77" s="72">
        <f t="shared" si="43"/>
        <v>11184.6</v>
      </c>
      <c r="J77" s="72">
        <f t="shared" si="43"/>
        <v>11184.6</v>
      </c>
      <c r="K77" s="72">
        <f t="shared" si="43"/>
        <v>11184.6</v>
      </c>
      <c r="L77" s="72">
        <f t="shared" si="43"/>
        <v>11184.6</v>
      </c>
      <c r="M77" s="72">
        <f t="shared" si="43"/>
        <v>11184.6</v>
      </c>
      <c r="N77" s="72">
        <f t="shared" si="43"/>
        <v>11184.6</v>
      </c>
      <c r="O77" s="72">
        <f t="shared" si="43"/>
        <v>11184.6</v>
      </c>
      <c r="P77" s="78">
        <f t="shared" si="12"/>
        <v>11184.6</v>
      </c>
      <c r="Q77" s="78">
        <f t="shared" si="13"/>
        <v>11184.6</v>
      </c>
      <c r="R77" s="32">
        <v>11184.556480000001</v>
      </c>
      <c r="S77" s="32">
        <v>99.999610893550056</v>
      </c>
      <c r="T77" s="32">
        <v>4.3519999999261927E-2</v>
      </c>
    </row>
    <row r="78" spans="1:20" x14ac:dyDescent="0.2">
      <c r="A78" s="36" t="s">
        <v>1</v>
      </c>
      <c r="B78" s="1">
        <v>5850</v>
      </c>
      <c r="C78" s="72">
        <f t="shared" ref="C78:O78" si="44">B78</f>
        <v>5850</v>
      </c>
      <c r="D78" s="72">
        <f t="shared" si="44"/>
        <v>5850</v>
      </c>
      <c r="E78" s="72">
        <f t="shared" si="44"/>
        <v>5850</v>
      </c>
      <c r="F78" s="72">
        <v>5850</v>
      </c>
      <c r="G78" s="72">
        <f t="shared" si="44"/>
        <v>5850</v>
      </c>
      <c r="H78" s="72">
        <f t="shared" si="44"/>
        <v>5850</v>
      </c>
      <c r="I78" s="72">
        <f t="shared" si="44"/>
        <v>5850</v>
      </c>
      <c r="J78" s="72">
        <f t="shared" si="44"/>
        <v>5850</v>
      </c>
      <c r="K78" s="72">
        <f t="shared" si="44"/>
        <v>5850</v>
      </c>
      <c r="L78" s="72">
        <f t="shared" si="44"/>
        <v>5850</v>
      </c>
      <c r="M78" s="72">
        <f t="shared" si="44"/>
        <v>5850</v>
      </c>
      <c r="N78" s="72">
        <f t="shared" si="44"/>
        <v>5850</v>
      </c>
      <c r="O78" s="72">
        <f t="shared" si="44"/>
        <v>5850</v>
      </c>
      <c r="P78" s="78">
        <f t="shared" si="12"/>
        <v>5850</v>
      </c>
      <c r="Q78" s="78">
        <f t="shared" si="13"/>
        <v>5850</v>
      </c>
      <c r="R78" s="32">
        <v>5849.9973100000007</v>
      </c>
      <c r="S78" s="32">
        <v>99.999954017094026</v>
      </c>
      <c r="T78" s="32">
        <v>2.6899999993474921E-3</v>
      </c>
    </row>
    <row r="79" spans="1:20" ht="63" x14ac:dyDescent="0.2">
      <c r="A79" s="15" t="s">
        <v>57</v>
      </c>
      <c r="B79" s="1"/>
      <c r="C79" s="72">
        <f t="shared" ref="C79:O79" si="45">B79</f>
        <v>0</v>
      </c>
      <c r="D79" s="72">
        <f t="shared" si="45"/>
        <v>0</v>
      </c>
      <c r="E79" s="72">
        <f t="shared" si="45"/>
        <v>0</v>
      </c>
      <c r="F79" s="72">
        <v>0</v>
      </c>
      <c r="G79" s="72">
        <f t="shared" si="45"/>
        <v>0</v>
      </c>
      <c r="H79" s="72">
        <f t="shared" si="45"/>
        <v>0</v>
      </c>
      <c r="I79" s="72">
        <f t="shared" si="45"/>
        <v>0</v>
      </c>
      <c r="J79" s="72">
        <f t="shared" si="45"/>
        <v>0</v>
      </c>
      <c r="K79" s="72">
        <f t="shared" si="45"/>
        <v>0</v>
      </c>
      <c r="L79" s="72">
        <f t="shared" si="45"/>
        <v>0</v>
      </c>
      <c r="M79" s="72">
        <f t="shared" si="45"/>
        <v>0</v>
      </c>
      <c r="N79" s="72">
        <f t="shared" si="45"/>
        <v>0</v>
      </c>
      <c r="O79" s="72">
        <f t="shared" si="45"/>
        <v>0</v>
      </c>
      <c r="P79" s="78">
        <f t="shared" si="12"/>
        <v>0</v>
      </c>
      <c r="Q79" s="78">
        <f t="shared" si="13"/>
        <v>0</v>
      </c>
      <c r="R79" s="32"/>
      <c r="S79" s="32"/>
      <c r="T79" s="32">
        <v>0</v>
      </c>
    </row>
    <row r="80" spans="1:20" x14ac:dyDescent="0.2">
      <c r="A80" s="36" t="s">
        <v>0</v>
      </c>
      <c r="B80" s="1">
        <v>25591.5</v>
      </c>
      <c r="C80" s="72">
        <f t="shared" ref="C80:O80" si="46">B80</f>
        <v>25591.5</v>
      </c>
      <c r="D80" s="72">
        <f t="shared" si="46"/>
        <v>25591.5</v>
      </c>
      <c r="E80" s="72">
        <f t="shared" si="46"/>
        <v>25591.5</v>
      </c>
      <c r="F80" s="72">
        <v>25591.5</v>
      </c>
      <c r="G80" s="72">
        <f t="shared" si="46"/>
        <v>25591.5</v>
      </c>
      <c r="H80" s="72">
        <f t="shared" si="46"/>
        <v>25591.5</v>
      </c>
      <c r="I80" s="72">
        <f t="shared" si="46"/>
        <v>25591.5</v>
      </c>
      <c r="J80" s="72">
        <f t="shared" si="46"/>
        <v>25591.5</v>
      </c>
      <c r="K80" s="72">
        <f t="shared" si="46"/>
        <v>25591.5</v>
      </c>
      <c r="L80" s="72">
        <f t="shared" si="46"/>
        <v>25591.5</v>
      </c>
      <c r="M80" s="72">
        <f t="shared" si="46"/>
        <v>25591.5</v>
      </c>
      <c r="N80" s="72">
        <f t="shared" si="46"/>
        <v>25591.5</v>
      </c>
      <c r="O80" s="72">
        <f t="shared" si="46"/>
        <v>25591.5</v>
      </c>
      <c r="P80" s="78">
        <f t="shared" si="12"/>
        <v>25591.5</v>
      </c>
      <c r="Q80" s="78">
        <f t="shared" si="13"/>
        <v>25591.5</v>
      </c>
      <c r="R80" s="32">
        <v>25591.478870000003</v>
      </c>
      <c r="S80" s="32">
        <v>99.999917433522853</v>
      </c>
      <c r="T80" s="32">
        <v>2.1129999997356208E-2</v>
      </c>
    </row>
    <row r="81" spans="1:20" x14ac:dyDescent="0.2">
      <c r="A81" s="36" t="s">
        <v>1</v>
      </c>
      <c r="B81" s="1">
        <v>62655</v>
      </c>
      <c r="C81" s="72">
        <f t="shared" ref="C81:O81" si="47">B81</f>
        <v>62655</v>
      </c>
      <c r="D81" s="72">
        <f t="shared" si="47"/>
        <v>62655</v>
      </c>
      <c r="E81" s="72">
        <f t="shared" si="47"/>
        <v>62655</v>
      </c>
      <c r="F81" s="72">
        <v>62655</v>
      </c>
      <c r="G81" s="72">
        <f t="shared" si="47"/>
        <v>62655</v>
      </c>
      <c r="H81" s="72">
        <f t="shared" si="47"/>
        <v>62655</v>
      </c>
      <c r="I81" s="72">
        <f t="shared" si="47"/>
        <v>62655</v>
      </c>
      <c r="J81" s="72">
        <f t="shared" si="47"/>
        <v>62655</v>
      </c>
      <c r="K81" s="72">
        <f t="shared" si="47"/>
        <v>62655</v>
      </c>
      <c r="L81" s="72">
        <f t="shared" si="47"/>
        <v>62655</v>
      </c>
      <c r="M81" s="72">
        <f t="shared" si="47"/>
        <v>62655</v>
      </c>
      <c r="N81" s="72">
        <f t="shared" si="47"/>
        <v>62655</v>
      </c>
      <c r="O81" s="72">
        <f t="shared" si="47"/>
        <v>62655</v>
      </c>
      <c r="P81" s="78">
        <f t="shared" si="12"/>
        <v>62655</v>
      </c>
      <c r="Q81" s="78">
        <f t="shared" si="13"/>
        <v>62655</v>
      </c>
      <c r="R81" s="32">
        <v>62655</v>
      </c>
      <c r="S81" s="32">
        <v>100</v>
      </c>
      <c r="T81" s="32">
        <v>0</v>
      </c>
    </row>
    <row r="82" spans="1:20" ht="47.25" x14ac:dyDescent="0.2">
      <c r="A82" s="15" t="s">
        <v>3</v>
      </c>
      <c r="B82" s="1"/>
      <c r="C82" s="72">
        <f t="shared" ref="C82:O82" si="48">B82</f>
        <v>0</v>
      </c>
      <c r="D82" s="72">
        <f t="shared" si="48"/>
        <v>0</v>
      </c>
      <c r="E82" s="72">
        <f t="shared" si="48"/>
        <v>0</v>
      </c>
      <c r="F82" s="72">
        <v>0</v>
      </c>
      <c r="G82" s="72">
        <f t="shared" si="48"/>
        <v>0</v>
      </c>
      <c r="H82" s="72">
        <f t="shared" si="48"/>
        <v>0</v>
      </c>
      <c r="I82" s="72">
        <f t="shared" si="48"/>
        <v>0</v>
      </c>
      <c r="J82" s="72">
        <f t="shared" si="48"/>
        <v>0</v>
      </c>
      <c r="K82" s="72">
        <f t="shared" si="48"/>
        <v>0</v>
      </c>
      <c r="L82" s="72">
        <f t="shared" si="48"/>
        <v>0</v>
      </c>
      <c r="M82" s="72">
        <f t="shared" si="48"/>
        <v>0</v>
      </c>
      <c r="N82" s="72">
        <f t="shared" si="48"/>
        <v>0</v>
      </c>
      <c r="O82" s="72">
        <f t="shared" si="48"/>
        <v>0</v>
      </c>
      <c r="P82" s="78">
        <f t="shared" si="12"/>
        <v>0</v>
      </c>
      <c r="Q82" s="78">
        <f t="shared" si="13"/>
        <v>0</v>
      </c>
      <c r="R82" s="32"/>
      <c r="S82" s="32"/>
      <c r="T82" s="32">
        <v>0</v>
      </c>
    </row>
    <row r="83" spans="1:20" x14ac:dyDescent="0.2">
      <c r="A83" s="36" t="s">
        <v>0</v>
      </c>
      <c r="B83" s="1">
        <v>14500</v>
      </c>
      <c r="C83" s="72">
        <f t="shared" ref="C83:O83" si="49">B83</f>
        <v>14500</v>
      </c>
      <c r="D83" s="72">
        <f t="shared" si="49"/>
        <v>14500</v>
      </c>
      <c r="E83" s="72">
        <f t="shared" si="49"/>
        <v>14500</v>
      </c>
      <c r="F83" s="72">
        <v>14500</v>
      </c>
      <c r="G83" s="72">
        <f t="shared" si="49"/>
        <v>14500</v>
      </c>
      <c r="H83" s="72">
        <f t="shared" si="49"/>
        <v>14500</v>
      </c>
      <c r="I83" s="72">
        <f t="shared" si="49"/>
        <v>14500</v>
      </c>
      <c r="J83" s="72">
        <f t="shared" si="49"/>
        <v>14500</v>
      </c>
      <c r="K83" s="72">
        <f t="shared" si="49"/>
        <v>14500</v>
      </c>
      <c r="L83" s="72">
        <f t="shared" si="49"/>
        <v>14500</v>
      </c>
      <c r="M83" s="72">
        <f t="shared" si="49"/>
        <v>14500</v>
      </c>
      <c r="N83" s="72">
        <f t="shared" si="49"/>
        <v>14500</v>
      </c>
      <c r="O83" s="72">
        <f t="shared" si="49"/>
        <v>14500</v>
      </c>
      <c r="P83" s="78">
        <f t="shared" si="12"/>
        <v>14500</v>
      </c>
      <c r="Q83" s="78">
        <f t="shared" si="13"/>
        <v>14500</v>
      </c>
      <c r="R83" s="32">
        <v>0</v>
      </c>
      <c r="S83" s="32">
        <v>0</v>
      </c>
      <c r="T83" s="32">
        <v>14500</v>
      </c>
    </row>
    <row r="84" spans="1:20" x14ac:dyDescent="0.2">
      <c r="A84" s="36" t="s">
        <v>1</v>
      </c>
      <c r="B84" s="1">
        <v>35500</v>
      </c>
      <c r="C84" s="72">
        <f t="shared" ref="C84:O84" si="50">B84</f>
        <v>35500</v>
      </c>
      <c r="D84" s="72">
        <f t="shared" si="50"/>
        <v>35500</v>
      </c>
      <c r="E84" s="72">
        <f t="shared" si="50"/>
        <v>35500</v>
      </c>
      <c r="F84" s="72">
        <v>35500</v>
      </c>
      <c r="G84" s="72">
        <f t="shared" si="50"/>
        <v>35500</v>
      </c>
      <c r="H84" s="72">
        <f t="shared" si="50"/>
        <v>35500</v>
      </c>
      <c r="I84" s="72">
        <f t="shared" si="50"/>
        <v>35500</v>
      </c>
      <c r="J84" s="72">
        <f t="shared" si="50"/>
        <v>35500</v>
      </c>
      <c r="K84" s="72">
        <f t="shared" si="50"/>
        <v>35500</v>
      </c>
      <c r="L84" s="72">
        <f t="shared" si="50"/>
        <v>35500</v>
      </c>
      <c r="M84" s="72">
        <f t="shared" si="50"/>
        <v>35500</v>
      </c>
      <c r="N84" s="72">
        <f t="shared" si="50"/>
        <v>35500</v>
      </c>
      <c r="O84" s="72">
        <f t="shared" si="50"/>
        <v>35500</v>
      </c>
      <c r="P84" s="78">
        <f t="shared" si="12"/>
        <v>35500</v>
      </c>
      <c r="Q84" s="78">
        <f t="shared" si="13"/>
        <v>35500</v>
      </c>
      <c r="R84" s="32">
        <v>0</v>
      </c>
      <c r="S84" s="32">
        <v>0</v>
      </c>
      <c r="T84" s="32">
        <v>35500</v>
      </c>
    </row>
    <row r="85" spans="1:20" ht="94.5" x14ac:dyDescent="0.2">
      <c r="A85" s="16" t="s">
        <v>54</v>
      </c>
      <c r="B85" s="1"/>
      <c r="C85" s="72">
        <f t="shared" ref="C85:O85" si="51">B85</f>
        <v>0</v>
      </c>
      <c r="D85" s="72">
        <f t="shared" si="51"/>
        <v>0</v>
      </c>
      <c r="E85" s="72">
        <f t="shared" si="51"/>
        <v>0</v>
      </c>
      <c r="F85" s="72">
        <v>0</v>
      </c>
      <c r="G85" s="72">
        <f t="shared" si="51"/>
        <v>0</v>
      </c>
      <c r="H85" s="72">
        <f t="shared" si="51"/>
        <v>0</v>
      </c>
      <c r="I85" s="72">
        <f t="shared" si="51"/>
        <v>0</v>
      </c>
      <c r="J85" s="72">
        <f t="shared" si="51"/>
        <v>0</v>
      </c>
      <c r="K85" s="72">
        <f t="shared" si="51"/>
        <v>0</v>
      </c>
      <c r="L85" s="72">
        <f t="shared" si="51"/>
        <v>0</v>
      </c>
      <c r="M85" s="72">
        <f t="shared" si="51"/>
        <v>0</v>
      </c>
      <c r="N85" s="72">
        <f t="shared" si="51"/>
        <v>0</v>
      </c>
      <c r="O85" s="72">
        <f t="shared" si="51"/>
        <v>0</v>
      </c>
      <c r="P85" s="78">
        <f t="shared" si="12"/>
        <v>0</v>
      </c>
      <c r="Q85" s="78">
        <f t="shared" si="13"/>
        <v>0</v>
      </c>
      <c r="R85" s="32"/>
      <c r="S85" s="32"/>
      <c r="T85" s="32">
        <v>0</v>
      </c>
    </row>
    <row r="86" spans="1:20" x14ac:dyDescent="0.2">
      <c r="A86" s="36" t="s">
        <v>0</v>
      </c>
      <c r="B86" s="1">
        <v>55341.599999999999</v>
      </c>
      <c r="C86" s="72">
        <f t="shared" ref="C86:P86" si="52">B86</f>
        <v>55341.599999999999</v>
      </c>
      <c r="D86" s="72">
        <f t="shared" si="52"/>
        <v>55341.599999999999</v>
      </c>
      <c r="E86" s="72">
        <f t="shared" si="52"/>
        <v>55341.599999999999</v>
      </c>
      <c r="F86" s="72">
        <v>55341.599999999999</v>
      </c>
      <c r="G86" s="72">
        <f t="shared" si="52"/>
        <v>55341.599999999999</v>
      </c>
      <c r="H86" s="72">
        <f t="shared" si="52"/>
        <v>55341.599999999999</v>
      </c>
      <c r="I86" s="72">
        <f t="shared" si="52"/>
        <v>55341.599999999999</v>
      </c>
      <c r="J86" s="72">
        <f t="shared" si="52"/>
        <v>55341.599999999999</v>
      </c>
      <c r="K86" s="72">
        <f t="shared" si="52"/>
        <v>55341.599999999999</v>
      </c>
      <c r="L86" s="72">
        <f t="shared" si="52"/>
        <v>55341.599999999999</v>
      </c>
      <c r="M86" s="72">
        <f t="shared" si="52"/>
        <v>55341.599999999999</v>
      </c>
      <c r="N86" s="72">
        <f t="shared" si="52"/>
        <v>55341.599999999999</v>
      </c>
      <c r="O86" s="72">
        <f t="shared" si="52"/>
        <v>55341.599999999999</v>
      </c>
      <c r="P86" s="78">
        <f t="shared" si="52"/>
        <v>55341.599999999999</v>
      </c>
      <c r="Q86" s="78">
        <f t="shared" ref="Q86:Q149" si="53">P86</f>
        <v>55341.599999999999</v>
      </c>
      <c r="R86" s="32">
        <v>52730.856450000007</v>
      </c>
      <c r="S86" s="32">
        <v>95.282493549156527</v>
      </c>
      <c r="T86" s="32">
        <v>2610.743549999992</v>
      </c>
    </row>
    <row r="87" spans="1:20" x14ac:dyDescent="0.2">
      <c r="A87" s="36" t="s">
        <v>1</v>
      </c>
      <c r="B87" s="1">
        <v>135491.5</v>
      </c>
      <c r="C87" s="72">
        <f t="shared" ref="C87:O87" si="54">B87</f>
        <v>135491.5</v>
      </c>
      <c r="D87" s="72">
        <f t="shared" si="54"/>
        <v>135491.5</v>
      </c>
      <c r="E87" s="72">
        <f t="shared" si="54"/>
        <v>135491.5</v>
      </c>
      <c r="F87" s="72">
        <v>135491.5</v>
      </c>
      <c r="G87" s="72">
        <f t="shared" si="54"/>
        <v>135491.5</v>
      </c>
      <c r="H87" s="72">
        <f t="shared" si="54"/>
        <v>135491.5</v>
      </c>
      <c r="I87" s="72">
        <f t="shared" si="54"/>
        <v>135491.5</v>
      </c>
      <c r="J87" s="72">
        <f t="shared" si="54"/>
        <v>135491.5</v>
      </c>
      <c r="K87" s="72">
        <f t="shared" si="54"/>
        <v>135491.5</v>
      </c>
      <c r="L87" s="72">
        <f t="shared" si="54"/>
        <v>135491.5</v>
      </c>
      <c r="M87" s="72">
        <f t="shared" si="54"/>
        <v>135491.5</v>
      </c>
      <c r="N87" s="72">
        <f t="shared" si="54"/>
        <v>135491.5</v>
      </c>
      <c r="O87" s="72">
        <f t="shared" si="54"/>
        <v>135491.5</v>
      </c>
      <c r="P87" s="78">
        <f t="shared" ref="P87:P96" si="55">O87</f>
        <v>135491.5</v>
      </c>
      <c r="Q87" s="78">
        <f t="shared" si="53"/>
        <v>135491.5</v>
      </c>
      <c r="R87" s="32">
        <v>129099.68304999999</v>
      </c>
      <c r="S87" s="32">
        <v>95.282495986833112</v>
      </c>
      <c r="T87" s="32">
        <v>6391.8169500000076</v>
      </c>
    </row>
    <row r="88" spans="1:20" ht="94.5" x14ac:dyDescent="0.2">
      <c r="A88" s="16" t="s">
        <v>32</v>
      </c>
      <c r="B88" s="1"/>
      <c r="C88" s="72">
        <f t="shared" ref="C88:O88" si="56">B88</f>
        <v>0</v>
      </c>
      <c r="D88" s="72">
        <f t="shared" si="56"/>
        <v>0</v>
      </c>
      <c r="E88" s="72">
        <f t="shared" si="56"/>
        <v>0</v>
      </c>
      <c r="F88" s="72">
        <v>0</v>
      </c>
      <c r="G88" s="72">
        <f t="shared" si="56"/>
        <v>0</v>
      </c>
      <c r="H88" s="72">
        <f t="shared" si="56"/>
        <v>0</v>
      </c>
      <c r="I88" s="72">
        <f t="shared" si="56"/>
        <v>0</v>
      </c>
      <c r="J88" s="72">
        <f t="shared" si="56"/>
        <v>0</v>
      </c>
      <c r="K88" s="72">
        <f t="shared" si="56"/>
        <v>0</v>
      </c>
      <c r="L88" s="72">
        <f t="shared" si="56"/>
        <v>0</v>
      </c>
      <c r="M88" s="72">
        <f t="shared" si="56"/>
        <v>0</v>
      </c>
      <c r="N88" s="72">
        <f t="shared" si="56"/>
        <v>0</v>
      </c>
      <c r="O88" s="72">
        <f t="shared" si="56"/>
        <v>0</v>
      </c>
      <c r="P88" s="78">
        <f t="shared" si="55"/>
        <v>0</v>
      </c>
      <c r="Q88" s="78">
        <f t="shared" si="53"/>
        <v>0</v>
      </c>
      <c r="R88" s="32"/>
      <c r="S88" s="32"/>
      <c r="T88" s="32">
        <v>0</v>
      </c>
    </row>
    <row r="89" spans="1:20" x14ac:dyDescent="0.2">
      <c r="A89" s="36" t="s">
        <v>0</v>
      </c>
      <c r="B89" s="1">
        <v>23608</v>
      </c>
      <c r="C89" s="72">
        <f t="shared" ref="C89:O89" si="57">B89</f>
        <v>23608</v>
      </c>
      <c r="D89" s="72">
        <f t="shared" si="57"/>
        <v>23608</v>
      </c>
      <c r="E89" s="72">
        <f t="shared" si="57"/>
        <v>23608</v>
      </c>
      <c r="F89" s="72">
        <v>23608</v>
      </c>
      <c r="G89" s="72">
        <f t="shared" si="57"/>
        <v>23608</v>
      </c>
      <c r="H89" s="72">
        <f t="shared" si="57"/>
        <v>23608</v>
      </c>
      <c r="I89" s="72">
        <f t="shared" si="57"/>
        <v>23608</v>
      </c>
      <c r="J89" s="72">
        <f t="shared" si="57"/>
        <v>23608</v>
      </c>
      <c r="K89" s="72">
        <f t="shared" si="57"/>
        <v>23608</v>
      </c>
      <c r="L89" s="72">
        <f t="shared" si="57"/>
        <v>23608</v>
      </c>
      <c r="M89" s="72">
        <f t="shared" si="57"/>
        <v>23608</v>
      </c>
      <c r="N89" s="72">
        <f t="shared" si="57"/>
        <v>23608</v>
      </c>
      <c r="O89" s="72">
        <f t="shared" si="57"/>
        <v>23608</v>
      </c>
      <c r="P89" s="78">
        <f t="shared" si="55"/>
        <v>23608</v>
      </c>
      <c r="Q89" s="78">
        <f t="shared" si="53"/>
        <v>23608</v>
      </c>
      <c r="R89" s="32">
        <v>0</v>
      </c>
      <c r="S89" s="32">
        <v>0</v>
      </c>
      <c r="T89" s="32">
        <v>23608</v>
      </c>
    </row>
    <row r="90" spans="1:20" x14ac:dyDescent="0.2">
      <c r="A90" s="36" t="s">
        <v>1</v>
      </c>
      <c r="B90" s="1">
        <v>43892</v>
      </c>
      <c r="C90" s="72">
        <f t="shared" ref="C90:O90" si="58">B90</f>
        <v>43892</v>
      </c>
      <c r="D90" s="72">
        <f t="shared" si="58"/>
        <v>43892</v>
      </c>
      <c r="E90" s="72">
        <f t="shared" si="58"/>
        <v>43892</v>
      </c>
      <c r="F90" s="72">
        <v>43892</v>
      </c>
      <c r="G90" s="72">
        <f t="shared" si="58"/>
        <v>43892</v>
      </c>
      <c r="H90" s="72">
        <f t="shared" si="58"/>
        <v>43892</v>
      </c>
      <c r="I90" s="72">
        <f t="shared" si="58"/>
        <v>43892</v>
      </c>
      <c r="J90" s="72">
        <f t="shared" si="58"/>
        <v>43892</v>
      </c>
      <c r="K90" s="72">
        <f t="shared" si="58"/>
        <v>43892</v>
      </c>
      <c r="L90" s="72">
        <f t="shared" si="58"/>
        <v>43892</v>
      </c>
      <c r="M90" s="72">
        <f t="shared" si="58"/>
        <v>43892</v>
      </c>
      <c r="N90" s="72">
        <f t="shared" si="58"/>
        <v>43892</v>
      </c>
      <c r="O90" s="72">
        <f t="shared" si="58"/>
        <v>43892</v>
      </c>
      <c r="P90" s="78">
        <f t="shared" si="55"/>
        <v>43892</v>
      </c>
      <c r="Q90" s="78">
        <f t="shared" si="53"/>
        <v>43892</v>
      </c>
      <c r="R90" s="32">
        <v>0</v>
      </c>
      <c r="S90" s="32">
        <v>0</v>
      </c>
      <c r="T90" s="32">
        <v>43892</v>
      </c>
    </row>
    <row r="91" spans="1:20" ht="31.5" x14ac:dyDescent="0.2">
      <c r="A91" s="15" t="s">
        <v>56</v>
      </c>
      <c r="B91" s="1"/>
      <c r="C91" s="72">
        <f t="shared" ref="C91:O91" si="59">B91</f>
        <v>0</v>
      </c>
      <c r="D91" s="72">
        <f t="shared" si="59"/>
        <v>0</v>
      </c>
      <c r="E91" s="72">
        <f t="shared" si="59"/>
        <v>0</v>
      </c>
      <c r="F91" s="72">
        <v>0</v>
      </c>
      <c r="G91" s="72">
        <f t="shared" si="59"/>
        <v>0</v>
      </c>
      <c r="H91" s="72">
        <f t="shared" si="59"/>
        <v>0</v>
      </c>
      <c r="I91" s="72">
        <f t="shared" si="59"/>
        <v>0</v>
      </c>
      <c r="J91" s="72">
        <f t="shared" si="59"/>
        <v>0</v>
      </c>
      <c r="K91" s="72">
        <f t="shared" si="59"/>
        <v>0</v>
      </c>
      <c r="L91" s="72">
        <f t="shared" si="59"/>
        <v>0</v>
      </c>
      <c r="M91" s="72">
        <f t="shared" si="59"/>
        <v>0</v>
      </c>
      <c r="N91" s="72">
        <f t="shared" si="59"/>
        <v>0</v>
      </c>
      <c r="O91" s="72">
        <f t="shared" si="59"/>
        <v>0</v>
      </c>
      <c r="P91" s="78">
        <f t="shared" si="55"/>
        <v>0</v>
      </c>
      <c r="Q91" s="78">
        <f t="shared" si="53"/>
        <v>0</v>
      </c>
      <c r="R91" s="32"/>
      <c r="S91" s="32"/>
      <c r="T91" s="32">
        <v>0</v>
      </c>
    </row>
    <row r="92" spans="1:20" x14ac:dyDescent="0.2">
      <c r="A92" s="36" t="s">
        <v>0</v>
      </c>
      <c r="B92" s="1">
        <v>10168.799999999999</v>
      </c>
      <c r="C92" s="72">
        <f t="shared" ref="C92:O92" si="60">B92</f>
        <v>10168.799999999999</v>
      </c>
      <c r="D92" s="72">
        <f t="shared" si="60"/>
        <v>10168.799999999999</v>
      </c>
      <c r="E92" s="72">
        <f t="shared" si="60"/>
        <v>10168.799999999999</v>
      </c>
      <c r="F92" s="72">
        <v>10168.799999999999</v>
      </c>
      <c r="G92" s="72">
        <f t="shared" si="60"/>
        <v>10168.799999999999</v>
      </c>
      <c r="H92" s="72">
        <f t="shared" si="60"/>
        <v>10168.799999999999</v>
      </c>
      <c r="I92" s="72">
        <f t="shared" si="60"/>
        <v>10168.799999999999</v>
      </c>
      <c r="J92" s="72">
        <f t="shared" si="60"/>
        <v>10168.799999999999</v>
      </c>
      <c r="K92" s="72">
        <f t="shared" si="60"/>
        <v>10168.799999999999</v>
      </c>
      <c r="L92" s="72">
        <f t="shared" si="60"/>
        <v>10168.799999999999</v>
      </c>
      <c r="M92" s="72">
        <f t="shared" si="60"/>
        <v>10168.799999999999</v>
      </c>
      <c r="N92" s="72">
        <f t="shared" si="60"/>
        <v>10168.799999999999</v>
      </c>
      <c r="O92" s="72">
        <f t="shared" si="60"/>
        <v>10168.799999999999</v>
      </c>
      <c r="P92" s="78">
        <f t="shared" si="55"/>
        <v>10168.799999999999</v>
      </c>
      <c r="Q92" s="78">
        <f t="shared" si="53"/>
        <v>10168.799999999999</v>
      </c>
      <c r="R92" s="31">
        <v>9149.3690800000004</v>
      </c>
      <c r="S92" s="32">
        <v>89.97491424750217</v>
      </c>
      <c r="T92" s="32">
        <v>1019.4309199999989</v>
      </c>
    </row>
    <row r="93" spans="1:20" x14ac:dyDescent="0.2">
      <c r="A93" s="36" t="s">
        <v>1</v>
      </c>
      <c r="B93" s="1">
        <v>43038</v>
      </c>
      <c r="C93" s="72">
        <f t="shared" ref="C93:O93" si="61">B93</f>
        <v>43038</v>
      </c>
      <c r="D93" s="72">
        <f t="shared" si="61"/>
        <v>43038</v>
      </c>
      <c r="E93" s="72">
        <f t="shared" si="61"/>
        <v>43038</v>
      </c>
      <c r="F93" s="72">
        <v>43038</v>
      </c>
      <c r="G93" s="72">
        <f t="shared" si="61"/>
        <v>43038</v>
      </c>
      <c r="H93" s="72">
        <f t="shared" si="61"/>
        <v>43038</v>
      </c>
      <c r="I93" s="72">
        <f t="shared" si="61"/>
        <v>43038</v>
      </c>
      <c r="J93" s="72">
        <f t="shared" si="61"/>
        <v>43038</v>
      </c>
      <c r="K93" s="72">
        <f t="shared" si="61"/>
        <v>43038</v>
      </c>
      <c r="L93" s="72">
        <f t="shared" si="61"/>
        <v>43038</v>
      </c>
      <c r="M93" s="72">
        <f t="shared" si="61"/>
        <v>43038</v>
      </c>
      <c r="N93" s="72">
        <f t="shared" si="61"/>
        <v>43038</v>
      </c>
      <c r="O93" s="72">
        <f t="shared" si="61"/>
        <v>43038</v>
      </c>
      <c r="P93" s="78">
        <f t="shared" si="55"/>
        <v>43038</v>
      </c>
      <c r="Q93" s="78">
        <f t="shared" si="53"/>
        <v>43038</v>
      </c>
      <c r="R93" s="31">
        <v>38723.547870000002</v>
      </c>
      <c r="S93" s="32">
        <v>89.975249477206205</v>
      </c>
      <c r="T93" s="32">
        <v>4314.4521299999979</v>
      </c>
    </row>
    <row r="94" spans="1:20" ht="47.25" x14ac:dyDescent="0.2">
      <c r="A94" s="15" t="s">
        <v>100</v>
      </c>
      <c r="B94" s="1"/>
      <c r="C94" s="72">
        <f t="shared" ref="C94:O94" si="62">B94</f>
        <v>0</v>
      </c>
      <c r="D94" s="72">
        <f t="shared" si="62"/>
        <v>0</v>
      </c>
      <c r="E94" s="72">
        <f t="shared" si="62"/>
        <v>0</v>
      </c>
      <c r="F94" s="72">
        <v>0</v>
      </c>
      <c r="G94" s="72">
        <f t="shared" si="62"/>
        <v>0</v>
      </c>
      <c r="H94" s="72">
        <f t="shared" si="62"/>
        <v>0</v>
      </c>
      <c r="I94" s="72">
        <f t="shared" si="62"/>
        <v>0</v>
      </c>
      <c r="J94" s="72">
        <f t="shared" si="62"/>
        <v>0</v>
      </c>
      <c r="K94" s="72">
        <f t="shared" si="62"/>
        <v>0</v>
      </c>
      <c r="L94" s="72">
        <f t="shared" si="62"/>
        <v>0</v>
      </c>
      <c r="M94" s="72">
        <f t="shared" si="62"/>
        <v>0</v>
      </c>
      <c r="N94" s="72">
        <f t="shared" si="62"/>
        <v>0</v>
      </c>
      <c r="O94" s="72">
        <f t="shared" si="62"/>
        <v>0</v>
      </c>
      <c r="P94" s="78">
        <f t="shared" si="55"/>
        <v>0</v>
      </c>
      <c r="Q94" s="78">
        <f t="shared" si="53"/>
        <v>0</v>
      </c>
      <c r="R94" s="32"/>
      <c r="S94" s="32"/>
      <c r="T94" s="32">
        <v>0</v>
      </c>
    </row>
    <row r="95" spans="1:20" x14ac:dyDescent="0.2">
      <c r="A95" s="36" t="s">
        <v>0</v>
      </c>
      <c r="B95" s="1">
        <v>16853</v>
      </c>
      <c r="C95" s="72">
        <f t="shared" ref="C95:O95" si="63">B95</f>
        <v>16853</v>
      </c>
      <c r="D95" s="72">
        <f t="shared" si="63"/>
        <v>16853</v>
      </c>
      <c r="E95" s="72">
        <f t="shared" si="63"/>
        <v>16853</v>
      </c>
      <c r="F95" s="72">
        <v>16853</v>
      </c>
      <c r="G95" s="72">
        <f t="shared" si="63"/>
        <v>16853</v>
      </c>
      <c r="H95" s="72">
        <f t="shared" si="63"/>
        <v>16853</v>
      </c>
      <c r="I95" s="72">
        <f t="shared" si="63"/>
        <v>16853</v>
      </c>
      <c r="J95" s="72">
        <f t="shared" si="63"/>
        <v>16853</v>
      </c>
      <c r="K95" s="72">
        <f t="shared" si="63"/>
        <v>16853</v>
      </c>
      <c r="L95" s="72">
        <f t="shared" si="63"/>
        <v>16853</v>
      </c>
      <c r="M95" s="72">
        <f t="shared" si="63"/>
        <v>16853</v>
      </c>
      <c r="N95" s="72">
        <f t="shared" si="63"/>
        <v>16853</v>
      </c>
      <c r="O95" s="72">
        <f t="shared" si="63"/>
        <v>16853</v>
      </c>
      <c r="P95" s="78">
        <f t="shared" si="55"/>
        <v>16853</v>
      </c>
      <c r="Q95" s="78">
        <f t="shared" si="53"/>
        <v>16853</v>
      </c>
      <c r="R95" s="32">
        <v>13375.030050000001</v>
      </c>
      <c r="S95" s="32">
        <v>79.36290304396843</v>
      </c>
      <c r="T95" s="32">
        <v>3477.9699499999988</v>
      </c>
    </row>
    <row r="96" spans="1:20" x14ac:dyDescent="0.2">
      <c r="A96" s="36" t="s">
        <v>1</v>
      </c>
      <c r="B96" s="1">
        <v>5000</v>
      </c>
      <c r="C96" s="72">
        <f t="shared" ref="C96:O96" si="64">B96</f>
        <v>5000</v>
      </c>
      <c r="D96" s="72">
        <f t="shared" si="64"/>
        <v>5000</v>
      </c>
      <c r="E96" s="72">
        <f t="shared" si="64"/>
        <v>5000</v>
      </c>
      <c r="F96" s="72">
        <v>5000</v>
      </c>
      <c r="G96" s="72">
        <f t="shared" si="64"/>
        <v>5000</v>
      </c>
      <c r="H96" s="72">
        <f t="shared" si="64"/>
        <v>5000</v>
      </c>
      <c r="I96" s="72">
        <f t="shared" si="64"/>
        <v>5000</v>
      </c>
      <c r="J96" s="72">
        <f t="shared" si="64"/>
        <v>5000</v>
      </c>
      <c r="K96" s="72">
        <f t="shared" si="64"/>
        <v>5000</v>
      </c>
      <c r="L96" s="72">
        <f t="shared" si="64"/>
        <v>5000</v>
      </c>
      <c r="M96" s="72">
        <f t="shared" si="64"/>
        <v>5000</v>
      </c>
      <c r="N96" s="72">
        <f t="shared" si="64"/>
        <v>5000</v>
      </c>
      <c r="O96" s="72">
        <f t="shared" si="64"/>
        <v>5000</v>
      </c>
      <c r="P96" s="78">
        <f t="shared" si="55"/>
        <v>5000</v>
      </c>
      <c r="Q96" s="78">
        <f t="shared" si="53"/>
        <v>5000</v>
      </c>
      <c r="R96" s="32">
        <v>3968.1451499999998</v>
      </c>
      <c r="S96" s="32">
        <v>79.362902999999989</v>
      </c>
      <c r="T96" s="32">
        <v>1031.8548500000002</v>
      </c>
    </row>
    <row r="97" spans="1:20" s="13" customFormat="1" ht="31.5" x14ac:dyDescent="0.2">
      <c r="A97" s="12" t="s">
        <v>91</v>
      </c>
      <c r="B97" s="73" t="e">
        <f t="shared" ref="B97:Q97" si="65">B98+B99</f>
        <v>#REF!</v>
      </c>
      <c r="C97" s="73" t="e">
        <f t="shared" si="65"/>
        <v>#REF!</v>
      </c>
      <c r="D97" s="73" t="e">
        <f t="shared" si="65"/>
        <v>#REF!</v>
      </c>
      <c r="E97" s="73" t="e">
        <f t="shared" si="65"/>
        <v>#REF!</v>
      </c>
      <c r="F97" s="73">
        <v>1711216.2000000002</v>
      </c>
      <c r="G97" s="73" t="e">
        <f t="shared" si="65"/>
        <v>#REF!</v>
      </c>
      <c r="H97" s="73" t="e">
        <f t="shared" si="65"/>
        <v>#REF!</v>
      </c>
      <c r="I97" s="73" t="e">
        <f t="shared" si="65"/>
        <v>#REF!</v>
      </c>
      <c r="J97" s="73" t="e">
        <f t="shared" si="65"/>
        <v>#REF!</v>
      </c>
      <c r="K97" s="73" t="e">
        <f t="shared" si="65"/>
        <v>#REF!</v>
      </c>
      <c r="L97" s="73" t="e">
        <f t="shared" si="65"/>
        <v>#REF!</v>
      </c>
      <c r="M97" s="73" t="e">
        <f t="shared" si="65"/>
        <v>#REF!</v>
      </c>
      <c r="N97" s="73" t="e">
        <f t="shared" si="65"/>
        <v>#REF!</v>
      </c>
      <c r="O97" s="73" t="e">
        <f t="shared" si="65"/>
        <v>#REF!</v>
      </c>
      <c r="P97" s="73" t="e">
        <f t="shared" si="65"/>
        <v>#REF!</v>
      </c>
      <c r="Q97" s="73" t="e">
        <f t="shared" si="65"/>
        <v>#REF!</v>
      </c>
      <c r="R97" s="73">
        <v>64173.127509999991</v>
      </c>
      <c r="S97" s="74">
        <v>3.7501472642673663</v>
      </c>
      <c r="T97" s="73">
        <v>1572112.8724900002</v>
      </c>
    </row>
    <row r="98" spans="1:20" s="13" customFormat="1" x14ac:dyDescent="0.2">
      <c r="A98" s="36" t="s">
        <v>0</v>
      </c>
      <c r="B98" s="75" t="e">
        <f>SUMIF(#REF!,"=01",B100:B114)</f>
        <v>#REF!</v>
      </c>
      <c r="C98" s="75" t="e">
        <f>SUMIF(#REF!,"=01",C100:C114)</f>
        <v>#REF!</v>
      </c>
      <c r="D98" s="75" t="e">
        <f>SUMIF(#REF!,"=01",D100:D114)</f>
        <v>#REF!</v>
      </c>
      <c r="E98" s="75" t="e">
        <f>SUMIF(#REF!,"=01",E100:E114)</f>
        <v>#REF!</v>
      </c>
      <c r="F98" s="75">
        <v>1705524.2000000002</v>
      </c>
      <c r="G98" s="75" t="e">
        <f>SUMIF(#REF!,"=01",G100:G114)</f>
        <v>#REF!</v>
      </c>
      <c r="H98" s="75" t="e">
        <f>SUMIF(#REF!,"=01",H100:H114)</f>
        <v>#REF!</v>
      </c>
      <c r="I98" s="75" t="e">
        <f>SUMIF(#REF!,"=01",I100:I114)</f>
        <v>#REF!</v>
      </c>
      <c r="J98" s="75" t="e">
        <f>SUMIF(#REF!,"=01",J100:J114)</f>
        <v>#REF!</v>
      </c>
      <c r="K98" s="75" t="e">
        <f>SUMIF(#REF!,"=01",K100:K114)</f>
        <v>#REF!</v>
      </c>
      <c r="L98" s="75" t="e">
        <f>SUMIF(#REF!,"=01",L100:L114)</f>
        <v>#REF!</v>
      </c>
      <c r="M98" s="75" t="e">
        <f>SUMIF(#REF!,"=01",M100:M114)</f>
        <v>#REF!</v>
      </c>
      <c r="N98" s="75" t="e">
        <f>SUMIF(#REF!,"=01",N100:N114)</f>
        <v>#REF!</v>
      </c>
      <c r="O98" s="75" t="e">
        <f>SUMIF(#REF!,"=01",O100:O114)</f>
        <v>#REF!</v>
      </c>
      <c r="P98" s="75" t="e">
        <f>SUMIF(#REF!,"=01",P100:P114)</f>
        <v>#REF!</v>
      </c>
      <c r="Q98" s="75" t="e">
        <f>SUMIF(#REF!,"=01",Q100:Q114)</f>
        <v>#REF!</v>
      </c>
      <c r="R98" s="75">
        <v>58535.708669999993</v>
      </c>
      <c r="S98" s="75">
        <v>3.4321241920812371</v>
      </c>
      <c r="T98" s="75">
        <v>1572058.2913300002</v>
      </c>
    </row>
    <row r="99" spans="1:20" s="13" customFormat="1" x14ac:dyDescent="0.2">
      <c r="A99" s="36" t="s">
        <v>1</v>
      </c>
      <c r="B99" s="75" t="e">
        <f>SUMIF(#REF!,"=02",B100:B114)</f>
        <v>#REF!</v>
      </c>
      <c r="C99" s="75" t="e">
        <f>SUMIF(#REF!,"=02",C100:C114)</f>
        <v>#REF!</v>
      </c>
      <c r="D99" s="75" t="e">
        <f>SUMIF(#REF!,"=02",D100:D114)</f>
        <v>#REF!</v>
      </c>
      <c r="E99" s="75" t="e">
        <f>SUMIF(#REF!,"=02",E100:E114)</f>
        <v>#REF!</v>
      </c>
      <c r="F99" s="75">
        <v>5692</v>
      </c>
      <c r="G99" s="75" t="e">
        <f>SUMIF(#REF!,"=02",G100:G114)</f>
        <v>#REF!</v>
      </c>
      <c r="H99" s="75" t="e">
        <f>SUMIF(#REF!,"=02",H100:H114)</f>
        <v>#REF!</v>
      </c>
      <c r="I99" s="75" t="e">
        <f>SUMIF(#REF!,"=02",I100:I114)</f>
        <v>#REF!</v>
      </c>
      <c r="J99" s="75" t="e">
        <f>SUMIF(#REF!,"=02",J100:J114)</f>
        <v>#REF!</v>
      </c>
      <c r="K99" s="75" t="e">
        <f>SUMIF(#REF!,"=02",K100:K114)</f>
        <v>#REF!</v>
      </c>
      <c r="L99" s="72" t="e">
        <f>K99</f>
        <v>#REF!</v>
      </c>
      <c r="M99" s="75" t="e">
        <f>SUMIF(#REF!,"=02",M100:M114)</f>
        <v>#REF!</v>
      </c>
      <c r="N99" s="75" t="e">
        <f>SUMIF(#REF!,"=02",N100:N114)</f>
        <v>#REF!</v>
      </c>
      <c r="O99" s="75" t="e">
        <f>SUMIF(#REF!,"=02",O100:O114)</f>
        <v>#REF!</v>
      </c>
      <c r="P99" s="75" t="e">
        <f>SUMIF(#REF!,"=02",P100:P114)</f>
        <v>#REF!</v>
      </c>
      <c r="Q99" s="75" t="e">
        <f>SUMIF(#REF!,"=02",Q100:Q114)</f>
        <v>#REF!</v>
      </c>
      <c r="R99" s="75">
        <v>5637.4188400000003</v>
      </c>
      <c r="S99" s="75">
        <v>99.041089950808157</v>
      </c>
      <c r="T99" s="75">
        <v>54.581160000000011</v>
      </c>
    </row>
    <row r="100" spans="1:20" ht="157.5" x14ac:dyDescent="0.2">
      <c r="A100" s="42" t="s">
        <v>72</v>
      </c>
      <c r="B100" s="1">
        <v>837332.8</v>
      </c>
      <c r="C100" s="72">
        <f t="shared" ref="C100:O100" si="66">B100</f>
        <v>837332.8</v>
      </c>
      <c r="D100" s="98">
        <f>C100-104000</f>
        <v>733332.8</v>
      </c>
      <c r="E100" s="72">
        <f t="shared" si="66"/>
        <v>733332.8</v>
      </c>
      <c r="F100" s="72">
        <v>733332.8</v>
      </c>
      <c r="G100" s="72">
        <f t="shared" si="66"/>
        <v>733332.8</v>
      </c>
      <c r="H100" s="72">
        <f t="shared" si="66"/>
        <v>733332.8</v>
      </c>
      <c r="I100" s="72">
        <f t="shared" si="66"/>
        <v>733332.8</v>
      </c>
      <c r="J100" s="72">
        <f t="shared" si="66"/>
        <v>733332.8</v>
      </c>
      <c r="K100" s="72">
        <f t="shared" si="66"/>
        <v>733332.8</v>
      </c>
      <c r="L100" s="72">
        <f t="shared" si="66"/>
        <v>733332.8</v>
      </c>
      <c r="M100" s="72">
        <f t="shared" si="66"/>
        <v>733332.8</v>
      </c>
      <c r="N100" s="72">
        <f t="shared" si="66"/>
        <v>733332.8</v>
      </c>
      <c r="O100" s="72">
        <f t="shared" si="66"/>
        <v>733332.8</v>
      </c>
      <c r="P100" s="78">
        <f>O100</f>
        <v>733332.8</v>
      </c>
      <c r="Q100" s="103">
        <f>P100-89351.2</f>
        <v>643981.60000000009</v>
      </c>
      <c r="R100" s="32"/>
      <c r="S100" s="32"/>
      <c r="T100" s="32">
        <v>733332.8</v>
      </c>
    </row>
    <row r="101" spans="1:20" ht="31.5" x14ac:dyDescent="0.2">
      <c r="A101" s="42" t="s">
        <v>74</v>
      </c>
      <c r="B101" s="1">
        <v>3645.3</v>
      </c>
      <c r="C101" s="72">
        <f t="shared" ref="C101:O101" si="67">B101</f>
        <v>3645.3</v>
      </c>
      <c r="D101" s="72">
        <f t="shared" si="67"/>
        <v>3645.3</v>
      </c>
      <c r="E101" s="72">
        <f t="shared" si="67"/>
        <v>3645.3</v>
      </c>
      <c r="F101" s="72">
        <v>3645.3</v>
      </c>
      <c r="G101" s="72">
        <f t="shared" si="67"/>
        <v>3645.3</v>
      </c>
      <c r="H101" s="72">
        <f t="shared" si="67"/>
        <v>3645.3</v>
      </c>
      <c r="I101" s="72">
        <f t="shared" si="67"/>
        <v>3645.3</v>
      </c>
      <c r="J101" s="72">
        <f t="shared" si="67"/>
        <v>3645.3</v>
      </c>
      <c r="K101" s="72">
        <f t="shared" si="67"/>
        <v>3645.3</v>
      </c>
      <c r="L101" s="72">
        <f t="shared" si="67"/>
        <v>3645.3</v>
      </c>
      <c r="M101" s="72">
        <f t="shared" si="67"/>
        <v>3645.3</v>
      </c>
      <c r="N101" s="72">
        <f t="shared" si="67"/>
        <v>3645.3</v>
      </c>
      <c r="O101" s="72">
        <f t="shared" si="67"/>
        <v>3645.3</v>
      </c>
      <c r="P101" s="78">
        <f>O101</f>
        <v>3645.3</v>
      </c>
      <c r="Q101" s="78">
        <f t="shared" si="53"/>
        <v>3645.3</v>
      </c>
      <c r="R101" s="32">
        <v>3645.3</v>
      </c>
      <c r="S101" s="32">
        <v>100</v>
      </c>
      <c r="T101" s="32">
        <v>0</v>
      </c>
    </row>
    <row r="102" spans="1:20" ht="47.25" x14ac:dyDescent="0.2">
      <c r="A102" s="84" t="s">
        <v>73</v>
      </c>
      <c r="B102" s="1">
        <v>2143</v>
      </c>
      <c r="C102" s="72">
        <f t="shared" ref="C102:O102" si="68">B102</f>
        <v>2143</v>
      </c>
      <c r="D102" s="72">
        <f t="shared" si="68"/>
        <v>2143</v>
      </c>
      <c r="E102" s="72">
        <f t="shared" si="68"/>
        <v>2143</v>
      </c>
      <c r="F102" s="72">
        <v>2143</v>
      </c>
      <c r="G102" s="72">
        <f t="shared" si="68"/>
        <v>2143</v>
      </c>
      <c r="H102" s="72">
        <f t="shared" si="68"/>
        <v>2143</v>
      </c>
      <c r="I102" s="72">
        <f t="shared" si="68"/>
        <v>2143</v>
      </c>
      <c r="J102" s="72">
        <f t="shared" si="68"/>
        <v>2143</v>
      </c>
      <c r="K102" s="72">
        <f t="shared" si="68"/>
        <v>2143</v>
      </c>
      <c r="L102" s="72">
        <f t="shared" si="68"/>
        <v>2143</v>
      </c>
      <c r="M102" s="72">
        <f t="shared" si="68"/>
        <v>2143</v>
      </c>
      <c r="N102" s="72">
        <f t="shared" si="68"/>
        <v>2143</v>
      </c>
      <c r="O102" s="72">
        <f t="shared" si="68"/>
        <v>2143</v>
      </c>
      <c r="P102" s="78">
        <f>O102</f>
        <v>2143</v>
      </c>
      <c r="Q102" s="78">
        <f t="shared" si="53"/>
        <v>2143</v>
      </c>
      <c r="R102" s="32">
        <v>0</v>
      </c>
      <c r="S102" s="32">
        <v>0</v>
      </c>
      <c r="T102" s="32">
        <v>2143</v>
      </c>
    </row>
    <row r="103" spans="1:20" ht="47.25" x14ac:dyDescent="0.2">
      <c r="A103" s="17" t="s">
        <v>71</v>
      </c>
      <c r="B103" s="1">
        <v>348391.9</v>
      </c>
      <c r="C103" s="72">
        <f t="shared" ref="C103:O103" si="69">B103</f>
        <v>348391.9</v>
      </c>
      <c r="D103" s="98">
        <f>C103+400000</f>
        <v>748391.9</v>
      </c>
      <c r="E103" s="100">
        <f>D103-74930.2</f>
        <v>673461.70000000007</v>
      </c>
      <c r="F103" s="72">
        <v>674051.8</v>
      </c>
      <c r="G103" s="72">
        <f t="shared" si="69"/>
        <v>674051.8</v>
      </c>
      <c r="H103" s="72">
        <f t="shared" si="69"/>
        <v>674051.8</v>
      </c>
      <c r="I103" s="72">
        <f t="shared" si="69"/>
        <v>674051.8</v>
      </c>
      <c r="J103" s="72">
        <f t="shared" si="69"/>
        <v>674051.8</v>
      </c>
      <c r="K103" s="72">
        <f t="shared" si="69"/>
        <v>674051.8</v>
      </c>
      <c r="L103" s="72">
        <f t="shared" si="69"/>
        <v>674051.8</v>
      </c>
      <c r="M103" s="72">
        <f t="shared" si="69"/>
        <v>674051.8</v>
      </c>
      <c r="N103" s="72">
        <f t="shared" si="69"/>
        <v>674051.8</v>
      </c>
      <c r="O103" s="72">
        <f t="shared" si="69"/>
        <v>674051.8</v>
      </c>
      <c r="P103" s="99">
        <f>O103-85447.9</f>
        <v>588603.9</v>
      </c>
      <c r="Q103" s="78">
        <f t="shared" si="53"/>
        <v>588603.9</v>
      </c>
      <c r="R103" s="32">
        <v>0</v>
      </c>
      <c r="S103" s="32">
        <v>0</v>
      </c>
      <c r="T103" s="32">
        <v>674051.8</v>
      </c>
    </row>
    <row r="104" spans="1:20" ht="62.25" customHeight="1" x14ac:dyDescent="0.2">
      <c r="A104" s="84" t="s">
        <v>15</v>
      </c>
      <c r="B104" s="1">
        <v>198469.6</v>
      </c>
      <c r="C104" s="72">
        <f t="shared" ref="C104:O104" si="70">B104</f>
        <v>198469.6</v>
      </c>
      <c r="D104" s="98">
        <f>C104-20000</f>
        <v>178469.6</v>
      </c>
      <c r="E104" s="72">
        <f t="shared" si="70"/>
        <v>178469.6</v>
      </c>
      <c r="F104" s="72">
        <v>178469.6</v>
      </c>
      <c r="G104" s="72">
        <f t="shared" si="70"/>
        <v>178469.6</v>
      </c>
      <c r="H104" s="72">
        <f t="shared" si="70"/>
        <v>178469.6</v>
      </c>
      <c r="I104" s="72">
        <f t="shared" si="70"/>
        <v>178469.6</v>
      </c>
      <c r="J104" s="72">
        <f t="shared" si="70"/>
        <v>178469.6</v>
      </c>
      <c r="K104" s="72">
        <f t="shared" si="70"/>
        <v>178469.6</v>
      </c>
      <c r="L104" s="72">
        <f t="shared" si="70"/>
        <v>178469.6</v>
      </c>
      <c r="M104" s="72">
        <f t="shared" si="70"/>
        <v>178469.6</v>
      </c>
      <c r="N104" s="72">
        <f t="shared" si="70"/>
        <v>178469.6</v>
      </c>
      <c r="O104" s="72">
        <f t="shared" si="70"/>
        <v>178469.6</v>
      </c>
      <c r="P104" s="99">
        <f>O104-14335.2</f>
        <v>164134.39999999999</v>
      </c>
      <c r="Q104" s="78">
        <f t="shared" si="53"/>
        <v>164134.39999999999</v>
      </c>
      <c r="R104" s="32">
        <v>52590.765539999993</v>
      </c>
      <c r="S104" s="32">
        <v>29.467632325057036</v>
      </c>
      <c r="T104" s="32">
        <v>125878.83446000001</v>
      </c>
    </row>
    <row r="105" spans="1:20" ht="63" x14ac:dyDescent="0.2">
      <c r="A105" s="37" t="s">
        <v>33</v>
      </c>
      <c r="B105" s="1">
        <v>36630</v>
      </c>
      <c r="C105" s="72">
        <f t="shared" ref="C105:O105" si="71">B105</f>
        <v>36630</v>
      </c>
      <c r="D105" s="72">
        <f t="shared" si="71"/>
        <v>36630</v>
      </c>
      <c r="E105" s="72">
        <f t="shared" si="71"/>
        <v>36630</v>
      </c>
      <c r="F105" s="72">
        <v>36630</v>
      </c>
      <c r="G105" s="72">
        <f t="shared" si="71"/>
        <v>36630</v>
      </c>
      <c r="H105" s="72">
        <f t="shared" si="71"/>
        <v>36630</v>
      </c>
      <c r="I105" s="72">
        <f t="shared" si="71"/>
        <v>36630</v>
      </c>
      <c r="J105" s="72">
        <f t="shared" si="71"/>
        <v>36630</v>
      </c>
      <c r="K105" s="72">
        <f t="shared" si="71"/>
        <v>36630</v>
      </c>
      <c r="L105" s="72">
        <f t="shared" si="71"/>
        <v>36630</v>
      </c>
      <c r="M105" s="72">
        <f t="shared" si="71"/>
        <v>36630</v>
      </c>
      <c r="N105" s="72">
        <f t="shared" si="71"/>
        <v>36630</v>
      </c>
      <c r="O105" s="72">
        <f t="shared" si="71"/>
        <v>36630</v>
      </c>
      <c r="P105" s="78">
        <f>O105</f>
        <v>36630</v>
      </c>
      <c r="Q105" s="78">
        <f t="shared" si="53"/>
        <v>36630</v>
      </c>
      <c r="R105" s="32">
        <v>0</v>
      </c>
      <c r="S105" s="32"/>
      <c r="T105" s="32">
        <v>36630</v>
      </c>
    </row>
    <row r="106" spans="1:20" ht="47.25" x14ac:dyDescent="0.2">
      <c r="A106" s="84" t="s">
        <v>105</v>
      </c>
      <c r="B106" s="1"/>
      <c r="C106" s="72"/>
      <c r="D106" s="72"/>
      <c r="E106" s="72"/>
      <c r="F106" s="72">
        <v>0</v>
      </c>
      <c r="G106" s="72">
        <f t="shared" ref="G106:O106" si="72">F106</f>
        <v>0</v>
      </c>
      <c r="H106" s="72">
        <f t="shared" si="72"/>
        <v>0</v>
      </c>
      <c r="I106" s="72">
        <f t="shared" si="72"/>
        <v>0</v>
      </c>
      <c r="J106" s="72">
        <f t="shared" si="72"/>
        <v>0</v>
      </c>
      <c r="K106" s="72">
        <f t="shared" si="72"/>
        <v>0</v>
      </c>
      <c r="L106" s="72">
        <f t="shared" si="72"/>
        <v>0</v>
      </c>
      <c r="M106" s="72">
        <f t="shared" si="72"/>
        <v>0</v>
      </c>
      <c r="N106" s="72">
        <f t="shared" si="72"/>
        <v>0</v>
      </c>
      <c r="O106" s="72">
        <f t="shared" si="72"/>
        <v>0</v>
      </c>
      <c r="P106" s="78">
        <f>O106</f>
        <v>0</v>
      </c>
      <c r="Q106" s="78">
        <f t="shared" si="53"/>
        <v>0</v>
      </c>
      <c r="R106" s="32"/>
      <c r="S106" s="32"/>
      <c r="T106" s="32"/>
    </row>
    <row r="107" spans="1:20" x14ac:dyDescent="0.2">
      <c r="A107" s="36" t="s">
        <v>0</v>
      </c>
      <c r="B107" s="1"/>
      <c r="C107" s="72"/>
      <c r="D107" s="72"/>
      <c r="E107" s="100">
        <v>74930.2</v>
      </c>
      <c r="F107" s="72">
        <v>74930.2</v>
      </c>
      <c r="G107" s="72">
        <f t="shared" ref="G107:O107" si="73">F107</f>
        <v>74930.2</v>
      </c>
      <c r="H107" s="72">
        <f t="shared" si="73"/>
        <v>74930.2</v>
      </c>
      <c r="I107" s="72">
        <f t="shared" si="73"/>
        <v>74930.2</v>
      </c>
      <c r="J107" s="72">
        <f t="shared" si="73"/>
        <v>74930.2</v>
      </c>
      <c r="K107" s="72">
        <f t="shared" si="73"/>
        <v>74930.2</v>
      </c>
      <c r="L107" s="72">
        <f t="shared" si="73"/>
        <v>74930.2</v>
      </c>
      <c r="M107" s="72">
        <f t="shared" si="73"/>
        <v>74930.2</v>
      </c>
      <c r="N107" s="72">
        <f t="shared" si="73"/>
        <v>74930.2</v>
      </c>
      <c r="O107" s="72">
        <f t="shared" si="73"/>
        <v>74930.2</v>
      </c>
      <c r="P107" s="99">
        <f>O107+85447.9</f>
        <v>160378.09999999998</v>
      </c>
      <c r="Q107" s="78">
        <f t="shared" si="53"/>
        <v>160378.09999999998</v>
      </c>
      <c r="R107" s="32"/>
      <c r="S107" s="32"/>
      <c r="T107" s="32"/>
    </row>
    <row r="108" spans="1:20" x14ac:dyDescent="0.2">
      <c r="A108" s="36" t="s">
        <v>1</v>
      </c>
      <c r="B108" s="1"/>
      <c r="C108" s="72"/>
      <c r="D108" s="72"/>
      <c r="E108" s="72"/>
      <c r="F108" s="72">
        <v>0</v>
      </c>
      <c r="G108" s="72">
        <f t="shared" ref="G108:O108" si="74">F108</f>
        <v>0</v>
      </c>
      <c r="H108" s="72">
        <f t="shared" si="74"/>
        <v>0</v>
      </c>
      <c r="I108" s="72">
        <f t="shared" si="74"/>
        <v>0</v>
      </c>
      <c r="J108" s="72">
        <f t="shared" si="74"/>
        <v>0</v>
      </c>
      <c r="K108" s="72">
        <f t="shared" si="74"/>
        <v>0</v>
      </c>
      <c r="L108" s="72">
        <f t="shared" si="74"/>
        <v>0</v>
      </c>
      <c r="M108" s="72">
        <f t="shared" si="74"/>
        <v>0</v>
      </c>
      <c r="N108" s="72">
        <f t="shared" si="74"/>
        <v>0</v>
      </c>
      <c r="O108" s="72">
        <f t="shared" si="74"/>
        <v>0</v>
      </c>
      <c r="P108" s="78"/>
      <c r="Q108" s="78">
        <f t="shared" si="53"/>
        <v>0</v>
      </c>
      <c r="R108" s="32"/>
      <c r="S108" s="32"/>
      <c r="T108" s="32"/>
    </row>
    <row r="109" spans="1:20" ht="47.25" x14ac:dyDescent="0.2">
      <c r="A109" s="84" t="s">
        <v>16</v>
      </c>
      <c r="B109" s="1"/>
      <c r="C109" s="72">
        <f t="shared" ref="C109:O109" si="75">B109</f>
        <v>0</v>
      </c>
      <c r="D109" s="72">
        <f t="shared" si="75"/>
        <v>0</v>
      </c>
      <c r="E109" s="72">
        <f t="shared" si="75"/>
        <v>0</v>
      </c>
      <c r="F109" s="72">
        <v>0</v>
      </c>
      <c r="G109" s="72">
        <f t="shared" si="75"/>
        <v>0</v>
      </c>
      <c r="H109" s="72">
        <f t="shared" si="75"/>
        <v>0</v>
      </c>
      <c r="I109" s="72">
        <f t="shared" si="75"/>
        <v>0</v>
      </c>
      <c r="J109" s="72">
        <f t="shared" si="75"/>
        <v>0</v>
      </c>
      <c r="K109" s="72">
        <f t="shared" si="75"/>
        <v>0</v>
      </c>
      <c r="L109" s="72">
        <f t="shared" si="75"/>
        <v>0</v>
      </c>
      <c r="M109" s="72">
        <f t="shared" si="75"/>
        <v>0</v>
      </c>
      <c r="N109" s="72">
        <f t="shared" si="75"/>
        <v>0</v>
      </c>
      <c r="O109" s="72">
        <f t="shared" si="75"/>
        <v>0</v>
      </c>
      <c r="P109" s="78">
        <f t="shared" ref="P109:P114" si="76">O109</f>
        <v>0</v>
      </c>
      <c r="Q109" s="78">
        <f t="shared" si="53"/>
        <v>0</v>
      </c>
      <c r="R109" s="32"/>
      <c r="S109" s="32"/>
      <c r="T109" s="32">
        <v>0</v>
      </c>
    </row>
    <row r="110" spans="1:20" ht="15.75" customHeight="1" x14ac:dyDescent="0.2">
      <c r="A110" s="36" t="s">
        <v>0</v>
      </c>
      <c r="B110" s="1">
        <v>162.4</v>
      </c>
      <c r="C110" s="72">
        <f t="shared" ref="C110:O110" si="77">B110</f>
        <v>162.4</v>
      </c>
      <c r="D110" s="72">
        <f t="shared" si="77"/>
        <v>162.4</v>
      </c>
      <c r="E110" s="72">
        <f t="shared" si="77"/>
        <v>162.4</v>
      </c>
      <c r="F110" s="72">
        <v>162.4</v>
      </c>
      <c r="G110" s="72">
        <f t="shared" si="77"/>
        <v>162.4</v>
      </c>
      <c r="H110" s="72">
        <f t="shared" si="77"/>
        <v>162.4</v>
      </c>
      <c r="I110" s="72">
        <f t="shared" si="77"/>
        <v>162.4</v>
      </c>
      <c r="J110" s="72">
        <f t="shared" si="77"/>
        <v>162.4</v>
      </c>
      <c r="K110" s="72">
        <f t="shared" si="77"/>
        <v>162.4</v>
      </c>
      <c r="L110" s="72">
        <f t="shared" si="77"/>
        <v>162.4</v>
      </c>
      <c r="M110" s="72">
        <f t="shared" si="77"/>
        <v>162.4</v>
      </c>
      <c r="N110" s="72">
        <f t="shared" si="77"/>
        <v>162.4</v>
      </c>
      <c r="O110" s="72">
        <f t="shared" si="77"/>
        <v>162.4</v>
      </c>
      <c r="P110" s="78">
        <f t="shared" si="76"/>
        <v>162.4</v>
      </c>
      <c r="Q110" s="78">
        <f t="shared" si="53"/>
        <v>162.4</v>
      </c>
      <c r="R110" s="32">
        <v>140.53187</v>
      </c>
      <c r="S110" s="32">
        <v>86.534402709359597</v>
      </c>
      <c r="T110" s="32">
        <v>21.868130000000008</v>
      </c>
    </row>
    <row r="111" spans="1:20" x14ac:dyDescent="0.2">
      <c r="A111" s="36" t="s">
        <v>1</v>
      </c>
      <c r="B111" s="1">
        <v>405.9</v>
      </c>
      <c r="C111" s="72">
        <f t="shared" ref="C111:O111" si="78">B111</f>
        <v>405.9</v>
      </c>
      <c r="D111" s="72">
        <f t="shared" si="78"/>
        <v>405.9</v>
      </c>
      <c r="E111" s="72">
        <f t="shared" si="78"/>
        <v>405.9</v>
      </c>
      <c r="F111" s="72">
        <v>405.9</v>
      </c>
      <c r="G111" s="72">
        <f t="shared" si="78"/>
        <v>405.9</v>
      </c>
      <c r="H111" s="72">
        <f t="shared" si="78"/>
        <v>405.9</v>
      </c>
      <c r="I111" s="72">
        <f t="shared" si="78"/>
        <v>405.9</v>
      </c>
      <c r="J111" s="72">
        <f t="shared" si="78"/>
        <v>405.9</v>
      </c>
      <c r="K111" s="72">
        <f t="shared" si="78"/>
        <v>405.9</v>
      </c>
      <c r="L111" s="72">
        <f t="shared" si="78"/>
        <v>405.9</v>
      </c>
      <c r="M111" s="72">
        <f t="shared" si="78"/>
        <v>405.9</v>
      </c>
      <c r="N111" s="72">
        <f t="shared" si="78"/>
        <v>405.9</v>
      </c>
      <c r="O111" s="72">
        <f t="shared" si="78"/>
        <v>405.9</v>
      </c>
      <c r="P111" s="78">
        <f t="shared" si="76"/>
        <v>405.9</v>
      </c>
      <c r="Q111" s="78">
        <f t="shared" si="53"/>
        <v>405.9</v>
      </c>
      <c r="R111" s="32">
        <v>351.31883999999997</v>
      </c>
      <c r="S111" s="32">
        <v>86.5530524759793</v>
      </c>
      <c r="T111" s="32">
        <v>54.581160000000011</v>
      </c>
    </row>
    <row r="112" spans="1:20" ht="63" x14ac:dyDescent="0.2">
      <c r="A112" s="85" t="s">
        <v>37</v>
      </c>
      <c r="B112" s="1"/>
      <c r="C112" s="72">
        <f t="shared" ref="C112:O112" si="79">B112</f>
        <v>0</v>
      </c>
      <c r="D112" s="72">
        <f t="shared" si="79"/>
        <v>0</v>
      </c>
      <c r="E112" s="72">
        <f t="shared" si="79"/>
        <v>0</v>
      </c>
      <c r="F112" s="72">
        <v>0</v>
      </c>
      <c r="G112" s="72">
        <f t="shared" si="79"/>
        <v>0</v>
      </c>
      <c r="H112" s="72">
        <f t="shared" si="79"/>
        <v>0</v>
      </c>
      <c r="I112" s="72">
        <f t="shared" si="79"/>
        <v>0</v>
      </c>
      <c r="J112" s="72">
        <f t="shared" si="79"/>
        <v>0</v>
      </c>
      <c r="K112" s="72">
        <f t="shared" si="79"/>
        <v>0</v>
      </c>
      <c r="L112" s="72">
        <f t="shared" si="79"/>
        <v>0</v>
      </c>
      <c r="M112" s="72">
        <f t="shared" si="79"/>
        <v>0</v>
      </c>
      <c r="N112" s="72">
        <f t="shared" si="79"/>
        <v>0</v>
      </c>
      <c r="O112" s="72">
        <f t="shared" si="79"/>
        <v>0</v>
      </c>
      <c r="P112" s="78">
        <f t="shared" si="76"/>
        <v>0</v>
      </c>
      <c r="Q112" s="78">
        <f t="shared" si="53"/>
        <v>0</v>
      </c>
      <c r="R112" s="32"/>
      <c r="S112" s="32"/>
      <c r="T112" s="32">
        <v>0</v>
      </c>
    </row>
    <row r="113" spans="1:20" ht="15.75" customHeight="1" x14ac:dyDescent="0.2">
      <c r="A113" s="36" t="s">
        <v>0</v>
      </c>
      <c r="B113" s="1">
        <v>2159.1</v>
      </c>
      <c r="C113" s="72">
        <f t="shared" ref="C113:O113" si="80">B113</f>
        <v>2159.1</v>
      </c>
      <c r="D113" s="72">
        <f t="shared" si="80"/>
        <v>2159.1</v>
      </c>
      <c r="E113" s="72">
        <f t="shared" si="80"/>
        <v>2159.1</v>
      </c>
      <c r="F113" s="72">
        <v>2159.1</v>
      </c>
      <c r="G113" s="72">
        <f t="shared" si="80"/>
        <v>2159.1</v>
      </c>
      <c r="H113" s="72">
        <f t="shared" si="80"/>
        <v>2159.1</v>
      </c>
      <c r="I113" s="72">
        <f t="shared" si="80"/>
        <v>2159.1</v>
      </c>
      <c r="J113" s="72">
        <f t="shared" si="80"/>
        <v>2159.1</v>
      </c>
      <c r="K113" s="72">
        <f t="shared" si="80"/>
        <v>2159.1</v>
      </c>
      <c r="L113" s="72">
        <f t="shared" si="80"/>
        <v>2159.1</v>
      </c>
      <c r="M113" s="72">
        <f t="shared" si="80"/>
        <v>2159.1</v>
      </c>
      <c r="N113" s="72">
        <f t="shared" si="80"/>
        <v>2159.1</v>
      </c>
      <c r="O113" s="72">
        <f t="shared" si="80"/>
        <v>2159.1</v>
      </c>
      <c r="P113" s="78">
        <f t="shared" si="76"/>
        <v>2159.1</v>
      </c>
      <c r="Q113" s="78">
        <f t="shared" si="53"/>
        <v>2159.1</v>
      </c>
      <c r="R113" s="32">
        <v>2159.1112599999997</v>
      </c>
      <c r="S113" s="32">
        <v>100.00052151359363</v>
      </c>
      <c r="T113" s="32">
        <v>-1.1259999999765569E-2</v>
      </c>
    </row>
    <row r="114" spans="1:20" x14ac:dyDescent="0.2">
      <c r="A114" s="36" t="s">
        <v>1</v>
      </c>
      <c r="B114" s="1">
        <v>5286.1</v>
      </c>
      <c r="C114" s="72">
        <f t="shared" ref="C114:O114" si="81">B114</f>
        <v>5286.1</v>
      </c>
      <c r="D114" s="72">
        <f t="shared" si="81"/>
        <v>5286.1</v>
      </c>
      <c r="E114" s="72">
        <f t="shared" si="81"/>
        <v>5286.1</v>
      </c>
      <c r="F114" s="72">
        <v>5286.1</v>
      </c>
      <c r="G114" s="72">
        <f t="shared" si="81"/>
        <v>5286.1</v>
      </c>
      <c r="H114" s="72">
        <f t="shared" si="81"/>
        <v>5286.1</v>
      </c>
      <c r="I114" s="72">
        <f t="shared" si="81"/>
        <v>5286.1</v>
      </c>
      <c r="J114" s="72">
        <f t="shared" si="81"/>
        <v>5286.1</v>
      </c>
      <c r="K114" s="72">
        <f t="shared" si="81"/>
        <v>5286.1</v>
      </c>
      <c r="L114" s="72">
        <f t="shared" si="81"/>
        <v>5286.1</v>
      </c>
      <c r="M114" s="72">
        <f t="shared" si="81"/>
        <v>5286.1</v>
      </c>
      <c r="N114" s="72">
        <f t="shared" si="81"/>
        <v>5286.1</v>
      </c>
      <c r="O114" s="72">
        <f t="shared" si="81"/>
        <v>5286.1</v>
      </c>
      <c r="P114" s="78">
        <f t="shared" si="76"/>
        <v>5286.1</v>
      </c>
      <c r="Q114" s="78">
        <f t="shared" si="53"/>
        <v>5286.1</v>
      </c>
      <c r="R114" s="32">
        <v>5286.1</v>
      </c>
      <c r="S114" s="32">
        <v>100</v>
      </c>
      <c r="T114" s="32">
        <v>0</v>
      </c>
    </row>
    <row r="115" spans="1:20" s="13" customFormat="1" ht="31.5" x14ac:dyDescent="0.2">
      <c r="A115" s="12" t="s">
        <v>92</v>
      </c>
      <c r="B115" s="73" t="e">
        <f>B116+B117</f>
        <v>#REF!</v>
      </c>
      <c r="C115" s="73" t="e">
        <f t="shared" ref="C115:L115" si="82">C116+C117</f>
        <v>#REF!</v>
      </c>
      <c r="D115" s="73" t="e">
        <f>D116+D117</f>
        <v>#REF!</v>
      </c>
      <c r="E115" s="73" t="e">
        <f t="shared" si="82"/>
        <v>#REF!</v>
      </c>
      <c r="F115" s="73">
        <v>24578.699999999997</v>
      </c>
      <c r="G115" s="73" t="e">
        <f t="shared" si="82"/>
        <v>#REF!</v>
      </c>
      <c r="H115" s="73" t="e">
        <f t="shared" si="82"/>
        <v>#REF!</v>
      </c>
      <c r="I115" s="73" t="e">
        <f t="shared" si="82"/>
        <v>#REF!</v>
      </c>
      <c r="J115" s="73" t="e">
        <f t="shared" si="82"/>
        <v>#REF!</v>
      </c>
      <c r="K115" s="73" t="e">
        <f t="shared" si="82"/>
        <v>#REF!</v>
      </c>
      <c r="L115" s="73" t="e">
        <f t="shared" si="82"/>
        <v>#REF!</v>
      </c>
      <c r="M115" s="73" t="e">
        <f t="shared" ref="M115:Q115" si="83">M116+M117</f>
        <v>#REF!</v>
      </c>
      <c r="N115" s="73" t="e">
        <f t="shared" si="83"/>
        <v>#REF!</v>
      </c>
      <c r="O115" s="73" t="e">
        <f t="shared" si="83"/>
        <v>#REF!</v>
      </c>
      <c r="P115" s="73" t="e">
        <f t="shared" si="83"/>
        <v>#REF!</v>
      </c>
      <c r="Q115" s="73" t="e">
        <f t="shared" si="83"/>
        <v>#REF!</v>
      </c>
      <c r="R115" s="73">
        <v>0</v>
      </c>
      <c r="S115" s="73">
        <v>0</v>
      </c>
      <c r="T115" s="73">
        <v>24578.699999999997</v>
      </c>
    </row>
    <row r="116" spans="1:20" s="13" customFormat="1" x14ac:dyDescent="0.2">
      <c r="A116" s="36" t="s">
        <v>0</v>
      </c>
      <c r="B116" s="75" t="e">
        <f>SUMIF(#REF!,"=01",B118:B123)</f>
        <v>#REF!</v>
      </c>
      <c r="C116" s="75" t="e">
        <f>SUMIF(#REF!,"=01",C118:C123)</f>
        <v>#REF!</v>
      </c>
      <c r="D116" s="75" t="e">
        <f>SUMIF(#REF!,"=01",D118:D123)</f>
        <v>#REF!</v>
      </c>
      <c r="E116" s="75" t="e">
        <f>SUMIF(#REF!,"=01",E118:E123)</f>
        <v>#REF!</v>
      </c>
      <c r="F116" s="75">
        <v>7127.8000000000011</v>
      </c>
      <c r="G116" s="75" t="e">
        <f>SUMIF(#REF!,"=01",G118:G123)</f>
        <v>#REF!</v>
      </c>
      <c r="H116" s="75" t="e">
        <f>SUMIF(#REF!,"=01",H118:H123)</f>
        <v>#REF!</v>
      </c>
      <c r="I116" s="75" t="e">
        <f>SUMIF(#REF!,"=01",I118:I123)</f>
        <v>#REF!</v>
      </c>
      <c r="J116" s="75" t="e">
        <f>SUMIF(#REF!,"=01",J118:J123)</f>
        <v>#REF!</v>
      </c>
      <c r="K116" s="75" t="e">
        <f>SUMIF(#REF!,"=01",K118:K123)</f>
        <v>#REF!</v>
      </c>
      <c r="L116" s="75" t="e">
        <f>SUMIF(#REF!,"=01",L118:L123)</f>
        <v>#REF!</v>
      </c>
      <c r="M116" s="75" t="e">
        <f>SUMIF(#REF!,"=01",M118:M123)</f>
        <v>#REF!</v>
      </c>
      <c r="N116" s="75" t="e">
        <f>SUMIF(#REF!,"=01",N118:N123)</f>
        <v>#REF!</v>
      </c>
      <c r="O116" s="75" t="e">
        <f>SUMIF(#REF!,"=01",O118:O123)</f>
        <v>#REF!</v>
      </c>
      <c r="P116" s="75" t="e">
        <f>SUMIF(#REF!,"=01",P118:P123)</f>
        <v>#REF!</v>
      </c>
      <c r="Q116" s="75" t="e">
        <f>SUMIF(#REF!,"=01",Q118:Q123)</f>
        <v>#REF!</v>
      </c>
      <c r="R116" s="75">
        <v>0</v>
      </c>
      <c r="S116" s="75">
        <v>0</v>
      </c>
      <c r="T116" s="75">
        <v>7127.8000000000011</v>
      </c>
    </row>
    <row r="117" spans="1:20" s="13" customFormat="1" x14ac:dyDescent="0.2">
      <c r="A117" s="36" t="s">
        <v>1</v>
      </c>
      <c r="B117" s="75" t="e">
        <f>SUMIF(#REF!,"=02",B118:B123)</f>
        <v>#REF!</v>
      </c>
      <c r="C117" s="75" t="e">
        <f>SUMIF(#REF!,"=02",C118:C123)</f>
        <v>#REF!</v>
      </c>
      <c r="D117" s="75" t="e">
        <f>SUMIF(#REF!,"=02",D118:D123)</f>
        <v>#REF!</v>
      </c>
      <c r="E117" s="75" t="e">
        <f>SUMIF(#REF!,"=02",E118:E123)</f>
        <v>#REF!</v>
      </c>
      <c r="F117" s="75">
        <v>17450.899999999998</v>
      </c>
      <c r="G117" s="75" t="e">
        <f>SUMIF(#REF!,"=02",G118:G123)</f>
        <v>#REF!</v>
      </c>
      <c r="H117" s="75" t="e">
        <f>SUMIF(#REF!,"=02",H118:H123)</f>
        <v>#REF!</v>
      </c>
      <c r="I117" s="75" t="e">
        <f>SUMIF(#REF!,"=02",I118:I123)</f>
        <v>#REF!</v>
      </c>
      <c r="J117" s="75" t="e">
        <f>SUMIF(#REF!,"=02",J118:J123)</f>
        <v>#REF!</v>
      </c>
      <c r="K117" s="75" t="e">
        <f>SUMIF(#REF!,"=02",K118:K123)</f>
        <v>#REF!</v>
      </c>
      <c r="L117" s="75" t="e">
        <f>SUMIF(#REF!,"=02",L118:L123)</f>
        <v>#REF!</v>
      </c>
      <c r="M117" s="75" t="e">
        <f>SUMIF(#REF!,"=02",M118:M123)</f>
        <v>#REF!</v>
      </c>
      <c r="N117" s="75" t="e">
        <f>SUMIF(#REF!,"=02",N118:N123)</f>
        <v>#REF!</v>
      </c>
      <c r="O117" s="75" t="e">
        <f>SUMIF(#REF!,"=02",O118:O123)</f>
        <v>#REF!</v>
      </c>
      <c r="P117" s="75" t="e">
        <f>SUMIF(#REF!,"=02",P118:P123)</f>
        <v>#REF!</v>
      </c>
      <c r="Q117" s="75" t="e">
        <f>SUMIF(#REF!,"=02",Q118:Q123)</f>
        <v>#REF!</v>
      </c>
      <c r="R117" s="75">
        <v>0</v>
      </c>
      <c r="S117" s="75">
        <v>0</v>
      </c>
      <c r="T117" s="75">
        <v>17450.899999999998</v>
      </c>
    </row>
    <row r="118" spans="1:20" ht="63" x14ac:dyDescent="0.2">
      <c r="A118" s="82" t="s">
        <v>75</v>
      </c>
      <c r="B118" s="1"/>
      <c r="C118" s="72">
        <f t="shared" ref="C118:P118" si="84">B118</f>
        <v>0</v>
      </c>
      <c r="D118" s="72">
        <f t="shared" si="84"/>
        <v>0</v>
      </c>
      <c r="E118" s="72">
        <f t="shared" si="84"/>
        <v>0</v>
      </c>
      <c r="F118" s="72">
        <v>0</v>
      </c>
      <c r="G118" s="72">
        <f t="shared" si="84"/>
        <v>0</v>
      </c>
      <c r="H118" s="72">
        <f t="shared" si="84"/>
        <v>0</v>
      </c>
      <c r="I118" s="72">
        <f t="shared" si="84"/>
        <v>0</v>
      </c>
      <c r="J118" s="72">
        <f t="shared" si="84"/>
        <v>0</v>
      </c>
      <c r="K118" s="72">
        <f t="shared" si="84"/>
        <v>0</v>
      </c>
      <c r="L118" s="72">
        <f t="shared" si="84"/>
        <v>0</v>
      </c>
      <c r="M118" s="72">
        <f t="shared" si="84"/>
        <v>0</v>
      </c>
      <c r="N118" s="72">
        <f t="shared" si="84"/>
        <v>0</v>
      </c>
      <c r="O118" s="72">
        <f t="shared" si="84"/>
        <v>0</v>
      </c>
      <c r="P118" s="78">
        <f t="shared" si="84"/>
        <v>0</v>
      </c>
      <c r="Q118" s="78">
        <f t="shared" si="53"/>
        <v>0</v>
      </c>
      <c r="R118" s="32"/>
      <c r="S118" s="32"/>
      <c r="T118" s="32">
        <v>0</v>
      </c>
    </row>
    <row r="119" spans="1:20" x14ac:dyDescent="0.2">
      <c r="A119" s="36" t="s">
        <v>0</v>
      </c>
      <c r="B119" s="1">
        <v>7885.6</v>
      </c>
      <c r="C119" s="72">
        <f>B119</f>
        <v>7885.6</v>
      </c>
      <c r="D119" s="72">
        <f>C119</f>
        <v>7885.6</v>
      </c>
      <c r="E119" s="72">
        <f>D119</f>
        <v>7885.6</v>
      </c>
      <c r="F119" s="72">
        <v>5080.2000000000007</v>
      </c>
      <c r="G119" s="72">
        <f t="shared" ref="G119:P119" si="85">F119</f>
        <v>5080.2000000000007</v>
      </c>
      <c r="H119" s="72">
        <f t="shared" si="85"/>
        <v>5080.2000000000007</v>
      </c>
      <c r="I119" s="72">
        <f t="shared" si="85"/>
        <v>5080.2000000000007</v>
      </c>
      <c r="J119" s="72">
        <f t="shared" si="85"/>
        <v>5080.2000000000007</v>
      </c>
      <c r="K119" s="72">
        <f t="shared" si="85"/>
        <v>5080.2000000000007</v>
      </c>
      <c r="L119" s="72">
        <f t="shared" si="85"/>
        <v>5080.2000000000007</v>
      </c>
      <c r="M119" s="72">
        <f t="shared" si="85"/>
        <v>5080.2000000000007</v>
      </c>
      <c r="N119" s="72">
        <f t="shared" si="85"/>
        <v>5080.2000000000007</v>
      </c>
      <c r="O119" s="72">
        <f t="shared" si="85"/>
        <v>5080.2000000000007</v>
      </c>
      <c r="P119" s="78">
        <f t="shared" si="85"/>
        <v>5080.2000000000007</v>
      </c>
      <c r="Q119" s="78">
        <f t="shared" si="53"/>
        <v>5080.2000000000007</v>
      </c>
      <c r="R119" s="32">
        <v>0</v>
      </c>
      <c r="S119" s="32">
        <v>0</v>
      </c>
      <c r="T119" s="32">
        <v>5080.2000000000007</v>
      </c>
    </row>
    <row r="120" spans="1:20" x14ac:dyDescent="0.2">
      <c r="A120" s="36" t="s">
        <v>1</v>
      </c>
      <c r="B120" s="1">
        <f>15814.3</f>
        <v>15814.3</v>
      </c>
      <c r="C120" s="91">
        <f>B120+3491.8</f>
        <v>19306.099999999999</v>
      </c>
      <c r="D120" s="72">
        <f t="shared" ref="D120:E123" si="86">C120</f>
        <v>19306.099999999999</v>
      </c>
      <c r="E120" s="72">
        <f t="shared" si="86"/>
        <v>19306.099999999999</v>
      </c>
      <c r="F120" s="72">
        <v>12437.699999999999</v>
      </c>
      <c r="G120" s="72">
        <f t="shared" ref="G120:P120" si="87">F120</f>
        <v>12437.699999999999</v>
      </c>
      <c r="H120" s="72">
        <f t="shared" si="87"/>
        <v>12437.699999999999</v>
      </c>
      <c r="I120" s="72">
        <f t="shared" si="87"/>
        <v>12437.699999999999</v>
      </c>
      <c r="J120" s="72">
        <f t="shared" si="87"/>
        <v>12437.699999999999</v>
      </c>
      <c r="K120" s="72">
        <f t="shared" si="87"/>
        <v>12437.699999999999</v>
      </c>
      <c r="L120" s="72">
        <f t="shared" si="87"/>
        <v>12437.699999999999</v>
      </c>
      <c r="M120" s="72">
        <f t="shared" si="87"/>
        <v>12437.699999999999</v>
      </c>
      <c r="N120" s="72">
        <f t="shared" si="87"/>
        <v>12437.699999999999</v>
      </c>
      <c r="O120" s="72">
        <f t="shared" si="87"/>
        <v>12437.699999999999</v>
      </c>
      <c r="P120" s="78">
        <f t="shared" si="87"/>
        <v>12437.699999999999</v>
      </c>
      <c r="Q120" s="78">
        <f t="shared" si="53"/>
        <v>12437.699999999999</v>
      </c>
      <c r="R120" s="32">
        <v>0</v>
      </c>
      <c r="S120" s="32">
        <v>0</v>
      </c>
      <c r="T120" s="32">
        <v>12437.699999999999</v>
      </c>
    </row>
    <row r="121" spans="1:20" ht="63" x14ac:dyDescent="0.2">
      <c r="A121" s="82" t="s">
        <v>76</v>
      </c>
      <c r="B121" s="1"/>
      <c r="C121" s="72">
        <f>B121</f>
        <v>0</v>
      </c>
      <c r="D121" s="72">
        <f t="shared" si="86"/>
        <v>0</v>
      </c>
      <c r="E121" s="72">
        <f t="shared" si="86"/>
        <v>0</v>
      </c>
      <c r="F121" s="72">
        <v>0</v>
      </c>
      <c r="G121" s="72">
        <f t="shared" ref="G121:P121" si="88">F121</f>
        <v>0</v>
      </c>
      <c r="H121" s="72">
        <f t="shared" si="88"/>
        <v>0</v>
      </c>
      <c r="I121" s="72">
        <f t="shared" si="88"/>
        <v>0</v>
      </c>
      <c r="J121" s="72">
        <f t="shared" si="88"/>
        <v>0</v>
      </c>
      <c r="K121" s="72">
        <f t="shared" si="88"/>
        <v>0</v>
      </c>
      <c r="L121" s="72">
        <f t="shared" si="88"/>
        <v>0</v>
      </c>
      <c r="M121" s="72">
        <f t="shared" si="88"/>
        <v>0</v>
      </c>
      <c r="N121" s="72">
        <f t="shared" si="88"/>
        <v>0</v>
      </c>
      <c r="O121" s="72">
        <f t="shared" si="88"/>
        <v>0</v>
      </c>
      <c r="P121" s="78">
        <f t="shared" si="88"/>
        <v>0</v>
      </c>
      <c r="Q121" s="78">
        <f t="shared" si="53"/>
        <v>0</v>
      </c>
      <c r="R121" s="32"/>
      <c r="S121" s="32"/>
      <c r="T121" s="32">
        <v>0</v>
      </c>
    </row>
    <row r="122" spans="1:20" x14ac:dyDescent="0.2">
      <c r="A122" s="36" t="s">
        <v>0</v>
      </c>
      <c r="B122" s="1">
        <v>2047.6</v>
      </c>
      <c r="C122" s="72">
        <f>B122</f>
        <v>2047.6</v>
      </c>
      <c r="D122" s="72">
        <f t="shared" si="86"/>
        <v>2047.6</v>
      </c>
      <c r="E122" s="72">
        <f t="shared" si="86"/>
        <v>2047.6</v>
      </c>
      <c r="F122" s="72">
        <v>2047.6</v>
      </c>
      <c r="G122" s="72">
        <f t="shared" ref="G122:P122" si="89">F122</f>
        <v>2047.6</v>
      </c>
      <c r="H122" s="72">
        <f t="shared" si="89"/>
        <v>2047.6</v>
      </c>
      <c r="I122" s="72">
        <f t="shared" si="89"/>
        <v>2047.6</v>
      </c>
      <c r="J122" s="72">
        <f t="shared" si="89"/>
        <v>2047.6</v>
      </c>
      <c r="K122" s="72">
        <f t="shared" si="89"/>
        <v>2047.6</v>
      </c>
      <c r="L122" s="72">
        <f t="shared" si="89"/>
        <v>2047.6</v>
      </c>
      <c r="M122" s="72">
        <f t="shared" si="89"/>
        <v>2047.6</v>
      </c>
      <c r="N122" s="72">
        <f t="shared" si="89"/>
        <v>2047.6</v>
      </c>
      <c r="O122" s="72">
        <f t="shared" si="89"/>
        <v>2047.6</v>
      </c>
      <c r="P122" s="78">
        <f t="shared" si="89"/>
        <v>2047.6</v>
      </c>
      <c r="Q122" s="78">
        <f t="shared" si="53"/>
        <v>2047.6</v>
      </c>
      <c r="R122" s="32">
        <v>0</v>
      </c>
      <c r="S122" s="32">
        <v>0</v>
      </c>
      <c r="T122" s="32">
        <v>2047.6</v>
      </c>
    </row>
    <row r="123" spans="1:20" x14ac:dyDescent="0.2">
      <c r="A123" s="36" t="s">
        <v>1</v>
      </c>
      <c r="B123" s="1">
        <v>5013.2</v>
      </c>
      <c r="C123" s="72">
        <f>B123</f>
        <v>5013.2</v>
      </c>
      <c r="D123" s="72">
        <f t="shared" si="86"/>
        <v>5013.2</v>
      </c>
      <c r="E123" s="72">
        <f t="shared" si="86"/>
        <v>5013.2</v>
      </c>
      <c r="F123" s="72">
        <v>5013.2</v>
      </c>
      <c r="G123" s="72">
        <f t="shared" ref="G123:P123" si="90">F123</f>
        <v>5013.2</v>
      </c>
      <c r="H123" s="72">
        <f t="shared" si="90"/>
        <v>5013.2</v>
      </c>
      <c r="I123" s="72">
        <f t="shared" si="90"/>
        <v>5013.2</v>
      </c>
      <c r="J123" s="72">
        <f t="shared" si="90"/>
        <v>5013.2</v>
      </c>
      <c r="K123" s="72">
        <f t="shared" si="90"/>
        <v>5013.2</v>
      </c>
      <c r="L123" s="72">
        <f t="shared" si="90"/>
        <v>5013.2</v>
      </c>
      <c r="M123" s="72">
        <f t="shared" si="90"/>
        <v>5013.2</v>
      </c>
      <c r="N123" s="72">
        <f t="shared" si="90"/>
        <v>5013.2</v>
      </c>
      <c r="O123" s="72">
        <f t="shared" si="90"/>
        <v>5013.2</v>
      </c>
      <c r="P123" s="78">
        <f t="shared" si="90"/>
        <v>5013.2</v>
      </c>
      <c r="Q123" s="78">
        <f t="shared" si="53"/>
        <v>5013.2</v>
      </c>
      <c r="R123" s="32">
        <v>0</v>
      </c>
      <c r="S123" s="32">
        <v>0</v>
      </c>
      <c r="T123" s="32">
        <v>5013.2</v>
      </c>
    </row>
    <row r="124" spans="1:20" s="13" customFormat="1" x14ac:dyDescent="0.2">
      <c r="A124" s="12" t="s">
        <v>93</v>
      </c>
      <c r="B124" s="73" t="e">
        <f t="shared" ref="B124:Q124" si="91">B125+B126</f>
        <v>#REF!</v>
      </c>
      <c r="C124" s="73" t="e">
        <f t="shared" si="91"/>
        <v>#REF!</v>
      </c>
      <c r="D124" s="73" t="e">
        <f t="shared" si="91"/>
        <v>#REF!</v>
      </c>
      <c r="E124" s="73" t="e">
        <f t="shared" si="91"/>
        <v>#REF!</v>
      </c>
      <c r="F124" s="73">
        <v>1083326.2</v>
      </c>
      <c r="G124" s="73" t="e">
        <f t="shared" si="91"/>
        <v>#REF!</v>
      </c>
      <c r="H124" s="73" t="e">
        <f t="shared" si="91"/>
        <v>#REF!</v>
      </c>
      <c r="I124" s="73" t="e">
        <f t="shared" si="91"/>
        <v>#REF!</v>
      </c>
      <c r="J124" s="73" t="e">
        <f t="shared" si="91"/>
        <v>#REF!</v>
      </c>
      <c r="K124" s="73" t="e">
        <f t="shared" si="91"/>
        <v>#REF!</v>
      </c>
      <c r="L124" s="73" t="e">
        <f t="shared" si="91"/>
        <v>#REF!</v>
      </c>
      <c r="M124" s="73" t="e">
        <f t="shared" si="91"/>
        <v>#REF!</v>
      </c>
      <c r="N124" s="73" t="e">
        <f t="shared" si="91"/>
        <v>#REF!</v>
      </c>
      <c r="O124" s="73" t="e">
        <f t="shared" si="91"/>
        <v>#REF!</v>
      </c>
      <c r="P124" s="73" t="e">
        <f t="shared" si="91"/>
        <v>#REF!</v>
      </c>
      <c r="Q124" s="73" t="e">
        <f t="shared" si="91"/>
        <v>#REF!</v>
      </c>
      <c r="R124" s="73">
        <v>840264.66498000012</v>
      </c>
      <c r="S124" s="73">
        <v>77.563402877175875</v>
      </c>
      <c r="T124" s="73">
        <v>243061.53501999989</v>
      </c>
    </row>
    <row r="125" spans="1:20" s="13" customFormat="1" x14ac:dyDescent="0.2">
      <c r="A125" s="36" t="s">
        <v>0</v>
      </c>
      <c r="B125" s="75" t="e">
        <f>SUMIF(#REF!,"=01",B127:B144)</f>
        <v>#REF!</v>
      </c>
      <c r="C125" s="75" t="e">
        <f>SUMIF(#REF!,"=01",C127:C144)</f>
        <v>#REF!</v>
      </c>
      <c r="D125" s="75" t="e">
        <f>SUMIF(#REF!,"=01",D127:D144)</f>
        <v>#REF!</v>
      </c>
      <c r="E125" s="75" t="e">
        <f>SUMIF(#REF!,"=01",E127:E144)</f>
        <v>#REF!</v>
      </c>
      <c r="F125" s="75">
        <v>1073383.7</v>
      </c>
      <c r="G125" s="75" t="e">
        <f>SUMIF(#REF!,"=01",G127:G144)</f>
        <v>#REF!</v>
      </c>
      <c r="H125" s="75" t="e">
        <f>SUMIF(#REF!,"=01",H127:H144)</f>
        <v>#REF!</v>
      </c>
      <c r="I125" s="75" t="e">
        <f>SUMIF(#REF!,"=01",I127:I144)</f>
        <v>#REF!</v>
      </c>
      <c r="J125" s="75" t="e">
        <f>SUMIF(#REF!,"=01",J127:J144)</f>
        <v>#REF!</v>
      </c>
      <c r="K125" s="75" t="e">
        <f>SUMIF(#REF!,"=01",K127:K144)</f>
        <v>#REF!</v>
      </c>
      <c r="L125" s="75" t="e">
        <f>SUMIF(#REF!,"=01",L127:L144)</f>
        <v>#REF!</v>
      </c>
      <c r="M125" s="75" t="e">
        <f>SUMIF(#REF!,"=01",M127:M144)</f>
        <v>#REF!</v>
      </c>
      <c r="N125" s="75" t="e">
        <f>SUMIF(#REF!,"=01",N127:N144)</f>
        <v>#REF!</v>
      </c>
      <c r="O125" s="75" t="e">
        <f>SUMIF(#REF!,"=01",O127:O144)</f>
        <v>#REF!</v>
      </c>
      <c r="P125" s="75" t="e">
        <f>SUMIF(#REF!,"=01",P127:P144)</f>
        <v>#REF!</v>
      </c>
      <c r="Q125" s="75" t="e">
        <f>SUMIF(#REF!,"=01",Q127:Q144)</f>
        <v>#REF!</v>
      </c>
      <c r="R125" s="75">
        <v>831880.1989800001</v>
      </c>
      <c r="S125" s="75">
        <v>77.500729606756664</v>
      </c>
      <c r="T125" s="75">
        <v>241503.50101999988</v>
      </c>
    </row>
    <row r="126" spans="1:20" s="13" customFormat="1" x14ac:dyDescent="0.2">
      <c r="A126" s="36" t="s">
        <v>1</v>
      </c>
      <c r="B126" s="75" t="e">
        <f>SUMIF(#REF!,"=02",B127:B144)</f>
        <v>#REF!</v>
      </c>
      <c r="C126" s="75" t="e">
        <f>SUMIF(#REF!,"=02",C127:C144)</f>
        <v>#REF!</v>
      </c>
      <c r="D126" s="75" t="e">
        <f>SUMIF(#REF!,"=02",D127:D144)</f>
        <v>#REF!</v>
      </c>
      <c r="E126" s="75" t="e">
        <f>SUMIF(#REF!,"=02",E127:E144)</f>
        <v>#REF!</v>
      </c>
      <c r="F126" s="75">
        <v>9942.5</v>
      </c>
      <c r="G126" s="75" t="e">
        <f>SUMIF(#REF!,"=02",G127:G144)</f>
        <v>#REF!</v>
      </c>
      <c r="H126" s="75" t="e">
        <f>SUMIF(#REF!,"=02",H127:H144)</f>
        <v>#REF!</v>
      </c>
      <c r="I126" s="75" t="e">
        <f>SUMIF(#REF!,"=02",I127:I144)</f>
        <v>#REF!</v>
      </c>
      <c r="J126" s="75" t="e">
        <f>SUMIF(#REF!,"=02",J127:J144)</f>
        <v>#REF!</v>
      </c>
      <c r="K126" s="75" t="e">
        <f>SUMIF(#REF!,"=02",K127:K144)</f>
        <v>#REF!</v>
      </c>
      <c r="L126" s="72" t="e">
        <f>K126</f>
        <v>#REF!</v>
      </c>
      <c r="M126" s="75" t="e">
        <f>SUMIF(#REF!,"=02",M127:M144)</f>
        <v>#REF!</v>
      </c>
      <c r="N126" s="75" t="e">
        <f>SUMIF(#REF!,"=02",N127:N144)</f>
        <v>#REF!</v>
      </c>
      <c r="O126" s="75" t="e">
        <f>SUMIF(#REF!,"=02",O127:O144)</f>
        <v>#REF!</v>
      </c>
      <c r="P126" s="75" t="e">
        <f>SUMIF(#REF!,"=02",P127:P144)</f>
        <v>#REF!</v>
      </c>
      <c r="Q126" s="75" t="e">
        <f>SUMIF(#REF!,"=02",Q127:Q144)</f>
        <v>#REF!</v>
      </c>
      <c r="R126" s="75">
        <v>8384.4660000000003</v>
      </c>
      <c r="S126" s="75">
        <v>84.329554940910228</v>
      </c>
      <c r="T126" s="75">
        <v>1558.0340000000001</v>
      </c>
    </row>
    <row r="127" spans="1:20" ht="63" x14ac:dyDescent="0.2">
      <c r="A127" s="16" t="s">
        <v>17</v>
      </c>
      <c r="B127" s="1">
        <v>539472.69999999995</v>
      </c>
      <c r="C127" s="72">
        <f t="shared" ref="C127:K127" si="92">B127</f>
        <v>539472.69999999995</v>
      </c>
      <c r="D127" s="72">
        <f t="shared" si="92"/>
        <v>539472.69999999995</v>
      </c>
      <c r="E127" s="72">
        <f t="shared" si="92"/>
        <v>539472.69999999995</v>
      </c>
      <c r="F127" s="72">
        <v>539472.69999999995</v>
      </c>
      <c r="G127" s="72">
        <f t="shared" si="92"/>
        <v>539472.69999999995</v>
      </c>
      <c r="H127" s="72">
        <f t="shared" si="92"/>
        <v>539472.69999999995</v>
      </c>
      <c r="I127" s="72">
        <f t="shared" si="92"/>
        <v>539472.69999999995</v>
      </c>
      <c r="J127" s="72">
        <f t="shared" si="92"/>
        <v>539472.69999999995</v>
      </c>
      <c r="K127" s="72">
        <f t="shared" si="92"/>
        <v>539472.69999999995</v>
      </c>
      <c r="L127" s="72">
        <f>K127</f>
        <v>539472.69999999995</v>
      </c>
      <c r="M127" s="72">
        <f t="shared" ref="M127:O130" si="93">L127</f>
        <v>539472.69999999995</v>
      </c>
      <c r="N127" s="72">
        <f t="shared" si="93"/>
        <v>539472.69999999995</v>
      </c>
      <c r="O127" s="72">
        <f t="shared" si="93"/>
        <v>539472.69999999995</v>
      </c>
      <c r="P127" s="99">
        <f>O127+13855</f>
        <v>553327.69999999995</v>
      </c>
      <c r="Q127" s="78">
        <f t="shared" si="53"/>
        <v>553327.69999999995</v>
      </c>
      <c r="R127" s="32">
        <v>526487.89860000007</v>
      </c>
      <c r="S127" s="32">
        <v>97.593056812698791</v>
      </c>
      <c r="T127" s="32">
        <v>12984.80139999988</v>
      </c>
    </row>
    <row r="128" spans="1:20" ht="94.5" x14ac:dyDescent="0.2">
      <c r="A128" s="16" t="s">
        <v>18</v>
      </c>
      <c r="B128" s="1">
        <v>37482</v>
      </c>
      <c r="C128" s="72">
        <f t="shared" ref="C128:K128" si="94">B128</f>
        <v>37482</v>
      </c>
      <c r="D128" s="72">
        <f t="shared" si="94"/>
        <v>37482</v>
      </c>
      <c r="E128" s="72">
        <f t="shared" si="94"/>
        <v>37482</v>
      </c>
      <c r="F128" s="72">
        <v>37482</v>
      </c>
      <c r="G128" s="72">
        <f t="shared" si="94"/>
        <v>37482</v>
      </c>
      <c r="H128" s="72">
        <f t="shared" si="94"/>
        <v>37482</v>
      </c>
      <c r="I128" s="72">
        <f t="shared" si="94"/>
        <v>37482</v>
      </c>
      <c r="J128" s="72">
        <f t="shared" si="94"/>
        <v>37482</v>
      </c>
      <c r="K128" s="72">
        <f t="shared" si="94"/>
        <v>37482</v>
      </c>
      <c r="L128" s="72">
        <f>K128</f>
        <v>37482</v>
      </c>
      <c r="M128" s="72">
        <f t="shared" si="93"/>
        <v>37482</v>
      </c>
      <c r="N128" s="72">
        <f t="shared" si="93"/>
        <v>37482</v>
      </c>
      <c r="O128" s="72">
        <f t="shared" si="93"/>
        <v>37482</v>
      </c>
      <c r="P128" s="78">
        <f>O128</f>
        <v>37482</v>
      </c>
      <c r="Q128" s="78">
        <f t="shared" si="53"/>
        <v>37482</v>
      </c>
      <c r="R128" s="32">
        <v>9429.9468300000008</v>
      </c>
      <c r="S128" s="32">
        <v>25.158601008484073</v>
      </c>
      <c r="T128" s="32">
        <v>28052.053169999999</v>
      </c>
    </row>
    <row r="129" spans="1:20" ht="110.25" x14ac:dyDescent="0.2">
      <c r="A129" s="16" t="s">
        <v>80</v>
      </c>
      <c r="B129" s="1">
        <v>995.6</v>
      </c>
      <c r="C129" s="72">
        <f t="shared" ref="C129:K129" si="95">B129</f>
        <v>995.6</v>
      </c>
      <c r="D129" s="72">
        <f t="shared" si="95"/>
        <v>995.6</v>
      </c>
      <c r="E129" s="72">
        <f t="shared" si="95"/>
        <v>995.6</v>
      </c>
      <c r="F129" s="72">
        <v>995.6</v>
      </c>
      <c r="G129" s="72">
        <f t="shared" si="95"/>
        <v>995.6</v>
      </c>
      <c r="H129" s="72">
        <f t="shared" si="95"/>
        <v>995.6</v>
      </c>
      <c r="I129" s="72">
        <f t="shared" si="95"/>
        <v>995.6</v>
      </c>
      <c r="J129" s="72">
        <f t="shared" si="95"/>
        <v>995.6</v>
      </c>
      <c r="K129" s="72">
        <f t="shared" si="95"/>
        <v>995.6</v>
      </c>
      <c r="L129" s="72">
        <f>K129</f>
        <v>995.6</v>
      </c>
      <c r="M129" s="72">
        <f t="shared" si="93"/>
        <v>995.6</v>
      </c>
      <c r="N129" s="72">
        <f t="shared" si="93"/>
        <v>995.6</v>
      </c>
      <c r="O129" s="72">
        <f t="shared" si="93"/>
        <v>995.6</v>
      </c>
      <c r="P129" s="78">
        <f>O129</f>
        <v>995.6</v>
      </c>
      <c r="Q129" s="78">
        <f t="shared" si="53"/>
        <v>995.6</v>
      </c>
      <c r="R129" s="32">
        <v>247.12450000000001</v>
      </c>
      <c r="S129" s="32">
        <v>24.821665327440741</v>
      </c>
      <c r="T129" s="32">
        <v>748.47550000000001</v>
      </c>
    </row>
    <row r="130" spans="1:20" ht="63" x14ac:dyDescent="0.2">
      <c r="A130" s="16" t="s">
        <v>79</v>
      </c>
      <c r="B130" s="1">
        <v>24095.599999999999</v>
      </c>
      <c r="C130" s="72">
        <f t="shared" ref="C130:K130" si="96">B130</f>
        <v>24095.599999999999</v>
      </c>
      <c r="D130" s="72">
        <f t="shared" si="96"/>
        <v>24095.599999999999</v>
      </c>
      <c r="E130" s="72">
        <f t="shared" si="96"/>
        <v>24095.599999999999</v>
      </c>
      <c r="F130" s="72">
        <v>24095.599999999999</v>
      </c>
      <c r="G130" s="72">
        <f t="shared" si="96"/>
        <v>24095.599999999999</v>
      </c>
      <c r="H130" s="72">
        <f t="shared" si="96"/>
        <v>24095.599999999999</v>
      </c>
      <c r="I130" s="72">
        <f t="shared" si="96"/>
        <v>24095.599999999999</v>
      </c>
      <c r="J130" s="72">
        <f t="shared" si="96"/>
        <v>24095.599999999999</v>
      </c>
      <c r="K130" s="72">
        <f t="shared" si="96"/>
        <v>24095.599999999999</v>
      </c>
      <c r="L130" s="72">
        <f>K130</f>
        <v>24095.599999999999</v>
      </c>
      <c r="M130" s="72">
        <f t="shared" si="93"/>
        <v>24095.599999999999</v>
      </c>
      <c r="N130" s="72">
        <f t="shared" si="93"/>
        <v>24095.599999999999</v>
      </c>
      <c r="O130" s="72">
        <f t="shared" si="93"/>
        <v>24095.599999999999</v>
      </c>
      <c r="P130" s="99">
        <f>O130-13855</f>
        <v>10240.599999999999</v>
      </c>
      <c r="Q130" s="78">
        <f t="shared" si="53"/>
        <v>10240.599999999999</v>
      </c>
      <c r="R130" s="32">
        <v>10240.6113</v>
      </c>
      <c r="S130" s="32">
        <v>42.499922392469998</v>
      </c>
      <c r="T130" s="32">
        <v>13854.988699999998</v>
      </c>
    </row>
    <row r="131" spans="1:20" ht="31.5" x14ac:dyDescent="0.2">
      <c r="A131" s="16" t="s">
        <v>96</v>
      </c>
      <c r="B131" s="1">
        <v>140000</v>
      </c>
      <c r="C131" s="72">
        <f t="shared" ref="C131:C136" si="97">B131</f>
        <v>140000</v>
      </c>
      <c r="D131" s="72">
        <f t="shared" ref="D131:D136" si="98">C131</f>
        <v>140000</v>
      </c>
      <c r="E131" s="72">
        <f t="shared" ref="E131:E136" si="99">D131</f>
        <v>140000</v>
      </c>
      <c r="F131" s="72">
        <v>140000</v>
      </c>
      <c r="G131" s="72">
        <f t="shared" ref="G131:G136" si="100">F131</f>
        <v>140000</v>
      </c>
      <c r="H131" s="72">
        <f t="shared" ref="H131:H136" si="101">G131</f>
        <v>140000</v>
      </c>
      <c r="I131" s="72">
        <f t="shared" ref="I131:I136" si="102">H131</f>
        <v>140000</v>
      </c>
      <c r="J131" s="72">
        <f t="shared" ref="J131:J136" si="103">I131</f>
        <v>140000</v>
      </c>
      <c r="K131" s="72">
        <f t="shared" ref="K131:K136" si="104">J131</f>
        <v>140000</v>
      </c>
      <c r="L131" s="72">
        <f t="shared" ref="L131:L136" si="105">K131</f>
        <v>140000</v>
      </c>
      <c r="M131" s="72">
        <f t="shared" ref="M131:M136" si="106">L131</f>
        <v>140000</v>
      </c>
      <c r="N131" s="72">
        <f t="shared" ref="N131:N136" si="107">M131</f>
        <v>140000</v>
      </c>
      <c r="O131" s="72">
        <f t="shared" ref="O131:O136" si="108">N131</f>
        <v>140000</v>
      </c>
      <c r="P131" s="78">
        <f t="shared" ref="P131:P136" si="109">O131</f>
        <v>140000</v>
      </c>
      <c r="Q131" s="78">
        <f t="shared" si="53"/>
        <v>140000</v>
      </c>
      <c r="R131" s="32">
        <v>107500</v>
      </c>
      <c r="S131" s="32">
        <v>76.785714285714292</v>
      </c>
      <c r="T131" s="32">
        <v>32500</v>
      </c>
    </row>
    <row r="132" spans="1:20" ht="83.25" customHeight="1" x14ac:dyDescent="0.2">
      <c r="A132" s="16" t="s">
        <v>81</v>
      </c>
      <c r="B132" s="1">
        <v>101570.9</v>
      </c>
      <c r="C132" s="72">
        <f t="shared" si="97"/>
        <v>101570.9</v>
      </c>
      <c r="D132" s="72">
        <f t="shared" si="98"/>
        <v>101570.9</v>
      </c>
      <c r="E132" s="72">
        <f t="shared" si="99"/>
        <v>101570.9</v>
      </c>
      <c r="F132" s="72">
        <v>101570.9</v>
      </c>
      <c r="G132" s="72">
        <f t="shared" si="100"/>
        <v>101570.9</v>
      </c>
      <c r="H132" s="72">
        <f t="shared" si="101"/>
        <v>101570.9</v>
      </c>
      <c r="I132" s="72">
        <f t="shared" si="102"/>
        <v>101570.9</v>
      </c>
      <c r="J132" s="72">
        <f t="shared" si="103"/>
        <v>101570.9</v>
      </c>
      <c r="K132" s="72">
        <f t="shared" si="104"/>
        <v>101570.9</v>
      </c>
      <c r="L132" s="72">
        <f t="shared" si="105"/>
        <v>101570.9</v>
      </c>
      <c r="M132" s="72">
        <f t="shared" si="106"/>
        <v>101570.9</v>
      </c>
      <c r="N132" s="72">
        <f t="shared" si="107"/>
        <v>101570.9</v>
      </c>
      <c r="O132" s="72">
        <f t="shared" si="108"/>
        <v>101570.9</v>
      </c>
      <c r="P132" s="78">
        <f t="shared" si="109"/>
        <v>101570.9</v>
      </c>
      <c r="Q132" s="78">
        <f t="shared" si="53"/>
        <v>101570.9</v>
      </c>
      <c r="R132" s="32">
        <v>0</v>
      </c>
      <c r="S132" s="32">
        <v>0</v>
      </c>
      <c r="T132" s="32">
        <v>101570.9</v>
      </c>
    </row>
    <row r="133" spans="1:20" ht="117.75" customHeight="1" x14ac:dyDescent="0.2">
      <c r="A133" s="16" t="s">
        <v>82</v>
      </c>
      <c r="B133" s="1">
        <v>1364.5</v>
      </c>
      <c r="C133" s="72">
        <f t="shared" si="97"/>
        <v>1364.5</v>
      </c>
      <c r="D133" s="72">
        <f t="shared" si="98"/>
        <v>1364.5</v>
      </c>
      <c r="E133" s="72">
        <f t="shared" si="99"/>
        <v>1364.5</v>
      </c>
      <c r="F133" s="72">
        <v>1364.5</v>
      </c>
      <c r="G133" s="72">
        <f t="shared" si="100"/>
        <v>1364.5</v>
      </c>
      <c r="H133" s="72">
        <f t="shared" si="101"/>
        <v>1364.5</v>
      </c>
      <c r="I133" s="72">
        <f t="shared" si="102"/>
        <v>1364.5</v>
      </c>
      <c r="J133" s="72">
        <f t="shared" si="103"/>
        <v>1364.5</v>
      </c>
      <c r="K133" s="72">
        <f t="shared" si="104"/>
        <v>1364.5</v>
      </c>
      <c r="L133" s="72">
        <f t="shared" si="105"/>
        <v>1364.5</v>
      </c>
      <c r="M133" s="72">
        <f t="shared" si="106"/>
        <v>1364.5</v>
      </c>
      <c r="N133" s="72">
        <f t="shared" si="107"/>
        <v>1364.5</v>
      </c>
      <c r="O133" s="72">
        <f t="shared" si="108"/>
        <v>1364.5</v>
      </c>
      <c r="P133" s="78">
        <f t="shared" si="109"/>
        <v>1364.5</v>
      </c>
      <c r="Q133" s="78">
        <f t="shared" si="53"/>
        <v>1364.5</v>
      </c>
      <c r="R133" s="32">
        <v>0</v>
      </c>
      <c r="S133" s="32">
        <v>0</v>
      </c>
      <c r="T133" s="32">
        <v>1364.5</v>
      </c>
    </row>
    <row r="134" spans="1:20" ht="63" x14ac:dyDescent="0.2">
      <c r="A134" s="16" t="s">
        <v>84</v>
      </c>
      <c r="B134" s="1">
        <v>175000</v>
      </c>
      <c r="C134" s="72">
        <f t="shared" si="97"/>
        <v>175000</v>
      </c>
      <c r="D134" s="72">
        <f t="shared" si="98"/>
        <v>175000</v>
      </c>
      <c r="E134" s="72">
        <f t="shared" si="99"/>
        <v>175000</v>
      </c>
      <c r="F134" s="72">
        <v>175000</v>
      </c>
      <c r="G134" s="72">
        <f t="shared" si="100"/>
        <v>175000</v>
      </c>
      <c r="H134" s="72">
        <f t="shared" si="101"/>
        <v>175000</v>
      </c>
      <c r="I134" s="72">
        <f t="shared" si="102"/>
        <v>175000</v>
      </c>
      <c r="J134" s="72">
        <f t="shared" si="103"/>
        <v>175000</v>
      </c>
      <c r="K134" s="72">
        <f t="shared" si="104"/>
        <v>175000</v>
      </c>
      <c r="L134" s="72">
        <f t="shared" si="105"/>
        <v>175000</v>
      </c>
      <c r="M134" s="72">
        <f t="shared" si="106"/>
        <v>175000</v>
      </c>
      <c r="N134" s="72">
        <f t="shared" si="107"/>
        <v>175000</v>
      </c>
      <c r="O134" s="72">
        <f t="shared" si="108"/>
        <v>175000</v>
      </c>
      <c r="P134" s="78">
        <f t="shared" si="109"/>
        <v>175000</v>
      </c>
      <c r="Q134" s="78">
        <f t="shared" si="53"/>
        <v>175000</v>
      </c>
      <c r="R134" s="80">
        <v>175000</v>
      </c>
      <c r="S134" s="32">
        <v>100</v>
      </c>
      <c r="T134" s="32">
        <v>0</v>
      </c>
    </row>
    <row r="135" spans="1:20" ht="63" x14ac:dyDescent="0.2">
      <c r="A135" s="16" t="s">
        <v>83</v>
      </c>
      <c r="B135" s="1">
        <v>50000</v>
      </c>
      <c r="C135" s="72">
        <f t="shared" si="97"/>
        <v>50000</v>
      </c>
      <c r="D135" s="72">
        <f t="shared" si="98"/>
        <v>50000</v>
      </c>
      <c r="E135" s="72">
        <f t="shared" si="99"/>
        <v>50000</v>
      </c>
      <c r="F135" s="72">
        <v>50000</v>
      </c>
      <c r="G135" s="72">
        <f t="shared" si="100"/>
        <v>50000</v>
      </c>
      <c r="H135" s="72">
        <f t="shared" si="101"/>
        <v>50000</v>
      </c>
      <c r="I135" s="72">
        <f t="shared" si="102"/>
        <v>50000</v>
      </c>
      <c r="J135" s="72">
        <f t="shared" si="103"/>
        <v>50000</v>
      </c>
      <c r="K135" s="72">
        <f t="shared" si="104"/>
        <v>50000</v>
      </c>
      <c r="L135" s="72">
        <f t="shared" si="105"/>
        <v>50000</v>
      </c>
      <c r="M135" s="72">
        <f t="shared" si="106"/>
        <v>50000</v>
      </c>
      <c r="N135" s="72">
        <f t="shared" si="107"/>
        <v>50000</v>
      </c>
      <c r="O135" s="72">
        <f t="shared" si="108"/>
        <v>50000</v>
      </c>
      <c r="P135" s="78">
        <f t="shared" si="109"/>
        <v>50000</v>
      </c>
      <c r="Q135" s="78">
        <f t="shared" si="53"/>
        <v>50000</v>
      </c>
      <c r="R135" s="32">
        <v>0</v>
      </c>
      <c r="S135" s="32">
        <v>0</v>
      </c>
      <c r="T135" s="32">
        <v>50000</v>
      </c>
    </row>
    <row r="136" spans="1:20" ht="47.25" x14ac:dyDescent="0.2">
      <c r="A136" s="37" t="s">
        <v>77</v>
      </c>
      <c r="B136" s="1"/>
      <c r="C136" s="72">
        <f t="shared" si="97"/>
        <v>0</v>
      </c>
      <c r="D136" s="72">
        <f t="shared" si="98"/>
        <v>0</v>
      </c>
      <c r="E136" s="72">
        <f t="shared" si="99"/>
        <v>0</v>
      </c>
      <c r="F136" s="72">
        <v>0</v>
      </c>
      <c r="G136" s="72">
        <f t="shared" si="100"/>
        <v>0</v>
      </c>
      <c r="H136" s="72">
        <f t="shared" si="101"/>
        <v>0</v>
      </c>
      <c r="I136" s="72">
        <f t="shared" si="102"/>
        <v>0</v>
      </c>
      <c r="J136" s="72">
        <f t="shared" si="103"/>
        <v>0</v>
      </c>
      <c r="K136" s="72">
        <f t="shared" si="104"/>
        <v>0</v>
      </c>
      <c r="L136" s="72">
        <f t="shared" si="105"/>
        <v>0</v>
      </c>
      <c r="M136" s="72">
        <f t="shared" si="106"/>
        <v>0</v>
      </c>
      <c r="N136" s="72">
        <f t="shared" si="107"/>
        <v>0</v>
      </c>
      <c r="O136" s="72">
        <f t="shared" si="108"/>
        <v>0</v>
      </c>
      <c r="P136" s="78">
        <f t="shared" si="109"/>
        <v>0</v>
      </c>
      <c r="Q136" s="78">
        <f t="shared" si="53"/>
        <v>0</v>
      </c>
      <c r="R136" s="32"/>
      <c r="S136" s="32"/>
      <c r="T136" s="32">
        <v>0</v>
      </c>
    </row>
    <row r="137" spans="1:20" x14ac:dyDescent="0.2">
      <c r="A137" s="36" t="s">
        <v>0</v>
      </c>
      <c r="B137" s="1">
        <v>418.3</v>
      </c>
      <c r="C137" s="72">
        <f t="shared" ref="C137:C144" si="110">B137</f>
        <v>418.3</v>
      </c>
      <c r="D137" s="72">
        <f t="shared" ref="D137:D144" si="111">C137</f>
        <v>418.3</v>
      </c>
      <c r="E137" s="72">
        <f t="shared" ref="E137:E144" si="112">D137</f>
        <v>418.3</v>
      </c>
      <c r="F137" s="72">
        <v>418.3</v>
      </c>
      <c r="G137" s="72">
        <f t="shared" ref="G137:G144" si="113">F137</f>
        <v>418.3</v>
      </c>
      <c r="H137" s="72">
        <f t="shared" ref="H137:H144" si="114">G137</f>
        <v>418.3</v>
      </c>
      <c r="I137" s="72">
        <f t="shared" ref="I137:I144" si="115">H137</f>
        <v>418.3</v>
      </c>
      <c r="J137" s="72">
        <f t="shared" ref="J137:J144" si="116">I137</f>
        <v>418.3</v>
      </c>
      <c r="K137" s="72">
        <f t="shared" ref="K137:K144" si="117">J137</f>
        <v>418.3</v>
      </c>
      <c r="L137" s="72">
        <f t="shared" ref="L137:L144" si="118">K137</f>
        <v>418.3</v>
      </c>
      <c r="M137" s="72">
        <f t="shared" ref="M137:M144" si="119">L137</f>
        <v>418.3</v>
      </c>
      <c r="N137" s="72">
        <f t="shared" ref="N137:N144" si="120">M137</f>
        <v>418.3</v>
      </c>
      <c r="O137" s="72">
        <f t="shared" ref="O137:P150" si="121">N137</f>
        <v>418.3</v>
      </c>
      <c r="P137" s="78">
        <f t="shared" si="121"/>
        <v>418.3</v>
      </c>
      <c r="Q137" s="78">
        <f t="shared" si="53"/>
        <v>418.3</v>
      </c>
      <c r="R137" s="32">
        <v>352.11240000000004</v>
      </c>
      <c r="S137" s="32">
        <v>84.177002151565873</v>
      </c>
      <c r="T137" s="32">
        <v>66.187599999999975</v>
      </c>
    </row>
    <row r="138" spans="1:20" x14ac:dyDescent="0.2">
      <c r="A138" s="36" t="s">
        <v>1</v>
      </c>
      <c r="B138" s="1">
        <v>1060.9000000000001</v>
      </c>
      <c r="C138" s="72">
        <f t="shared" si="110"/>
        <v>1060.9000000000001</v>
      </c>
      <c r="D138" s="72">
        <f t="shared" si="111"/>
        <v>1060.9000000000001</v>
      </c>
      <c r="E138" s="72">
        <f t="shared" si="112"/>
        <v>1060.9000000000001</v>
      </c>
      <c r="F138" s="72">
        <v>1060.9000000000001</v>
      </c>
      <c r="G138" s="72">
        <f t="shared" si="113"/>
        <v>1060.9000000000001</v>
      </c>
      <c r="H138" s="72">
        <f t="shared" si="114"/>
        <v>1060.9000000000001</v>
      </c>
      <c r="I138" s="72">
        <f t="shared" si="115"/>
        <v>1060.9000000000001</v>
      </c>
      <c r="J138" s="72">
        <f t="shared" si="116"/>
        <v>1060.9000000000001</v>
      </c>
      <c r="K138" s="72">
        <f t="shared" si="117"/>
        <v>1060.9000000000001</v>
      </c>
      <c r="L138" s="72">
        <f t="shared" si="118"/>
        <v>1060.9000000000001</v>
      </c>
      <c r="M138" s="72">
        <f t="shared" si="119"/>
        <v>1060.9000000000001</v>
      </c>
      <c r="N138" s="72">
        <f t="shared" si="120"/>
        <v>1060.9000000000001</v>
      </c>
      <c r="O138" s="72">
        <f t="shared" si="121"/>
        <v>1060.9000000000001</v>
      </c>
      <c r="P138" s="78">
        <f t="shared" si="121"/>
        <v>1060.9000000000001</v>
      </c>
      <c r="Q138" s="78">
        <f t="shared" si="53"/>
        <v>1060.9000000000001</v>
      </c>
      <c r="R138" s="32">
        <v>893.03385000000003</v>
      </c>
      <c r="S138" s="32">
        <v>84.177005372796671</v>
      </c>
      <c r="T138" s="32">
        <v>167.86615000000006</v>
      </c>
    </row>
    <row r="139" spans="1:20" ht="84" customHeight="1" x14ac:dyDescent="0.2">
      <c r="A139" s="37" t="s">
        <v>78</v>
      </c>
      <c r="B139" s="1"/>
      <c r="C139" s="72">
        <f t="shared" si="110"/>
        <v>0</v>
      </c>
      <c r="D139" s="72">
        <f t="shared" si="111"/>
        <v>0</v>
      </c>
      <c r="E139" s="72">
        <f t="shared" si="112"/>
        <v>0</v>
      </c>
      <c r="F139" s="72">
        <v>0</v>
      </c>
      <c r="G139" s="72">
        <f t="shared" si="113"/>
        <v>0</v>
      </c>
      <c r="H139" s="72">
        <f t="shared" si="114"/>
        <v>0</v>
      </c>
      <c r="I139" s="72">
        <f t="shared" si="115"/>
        <v>0</v>
      </c>
      <c r="J139" s="72">
        <f t="shared" si="116"/>
        <v>0</v>
      </c>
      <c r="K139" s="72">
        <f t="shared" si="117"/>
        <v>0</v>
      </c>
      <c r="L139" s="72">
        <f t="shared" si="118"/>
        <v>0</v>
      </c>
      <c r="M139" s="72">
        <f t="shared" si="119"/>
        <v>0</v>
      </c>
      <c r="N139" s="72">
        <f t="shared" si="120"/>
        <v>0</v>
      </c>
      <c r="O139" s="72">
        <f t="shared" si="121"/>
        <v>0</v>
      </c>
      <c r="P139" s="78">
        <f t="shared" si="121"/>
        <v>0</v>
      </c>
      <c r="Q139" s="78">
        <f t="shared" si="53"/>
        <v>0</v>
      </c>
      <c r="R139" s="32"/>
      <c r="S139" s="32"/>
      <c r="T139" s="32">
        <v>0</v>
      </c>
    </row>
    <row r="140" spans="1:20" x14ac:dyDescent="0.2">
      <c r="A140" s="36" t="s">
        <v>0</v>
      </c>
      <c r="B140" s="1">
        <v>431</v>
      </c>
      <c r="C140" s="72">
        <f t="shared" si="110"/>
        <v>431</v>
      </c>
      <c r="D140" s="72">
        <f t="shared" si="111"/>
        <v>431</v>
      </c>
      <c r="E140" s="72">
        <f t="shared" si="112"/>
        <v>431</v>
      </c>
      <c r="F140" s="72">
        <v>431</v>
      </c>
      <c r="G140" s="72">
        <f t="shared" si="113"/>
        <v>431</v>
      </c>
      <c r="H140" s="72">
        <f t="shared" si="114"/>
        <v>431</v>
      </c>
      <c r="I140" s="72">
        <f t="shared" si="115"/>
        <v>431</v>
      </c>
      <c r="J140" s="72">
        <f t="shared" si="116"/>
        <v>431</v>
      </c>
      <c r="K140" s="72">
        <f t="shared" si="117"/>
        <v>431</v>
      </c>
      <c r="L140" s="72">
        <f t="shared" si="118"/>
        <v>431</v>
      </c>
      <c r="M140" s="72">
        <f t="shared" si="119"/>
        <v>431</v>
      </c>
      <c r="N140" s="72">
        <f t="shared" si="120"/>
        <v>431</v>
      </c>
      <c r="O140" s="72">
        <f t="shared" si="121"/>
        <v>431</v>
      </c>
      <c r="P140" s="78">
        <f t="shared" si="121"/>
        <v>431</v>
      </c>
      <c r="Q140" s="78">
        <f t="shared" si="53"/>
        <v>431</v>
      </c>
      <c r="R140" s="32">
        <v>69.405350000000013</v>
      </c>
      <c r="S140" s="32">
        <v>16.103329466357312</v>
      </c>
      <c r="T140" s="32">
        <v>361.59465</v>
      </c>
    </row>
    <row r="141" spans="1:20" x14ac:dyDescent="0.2">
      <c r="A141" s="36" t="s">
        <v>1</v>
      </c>
      <c r="B141" s="1">
        <v>1657</v>
      </c>
      <c r="C141" s="72">
        <f t="shared" si="110"/>
        <v>1657</v>
      </c>
      <c r="D141" s="72">
        <f t="shared" si="111"/>
        <v>1657</v>
      </c>
      <c r="E141" s="72">
        <f t="shared" si="112"/>
        <v>1657</v>
      </c>
      <c r="F141" s="72">
        <v>1657</v>
      </c>
      <c r="G141" s="72">
        <f t="shared" si="113"/>
        <v>1657</v>
      </c>
      <c r="H141" s="72">
        <f t="shared" si="114"/>
        <v>1657</v>
      </c>
      <c r="I141" s="72">
        <f t="shared" si="115"/>
        <v>1657</v>
      </c>
      <c r="J141" s="72">
        <f t="shared" si="116"/>
        <v>1657</v>
      </c>
      <c r="K141" s="72">
        <f t="shared" si="117"/>
        <v>1657</v>
      </c>
      <c r="L141" s="72">
        <f t="shared" si="118"/>
        <v>1657</v>
      </c>
      <c r="M141" s="72">
        <f t="shared" si="119"/>
        <v>1657</v>
      </c>
      <c r="N141" s="72">
        <f t="shared" si="120"/>
        <v>1657</v>
      </c>
      <c r="O141" s="72">
        <f t="shared" si="121"/>
        <v>1657</v>
      </c>
      <c r="P141" s="78">
        <f t="shared" si="121"/>
        <v>1657</v>
      </c>
      <c r="Q141" s="78">
        <f t="shared" si="53"/>
        <v>1657</v>
      </c>
      <c r="R141" s="32">
        <v>266.83215000000001</v>
      </c>
      <c r="S141" s="32">
        <v>16.103328304164151</v>
      </c>
      <c r="T141" s="32">
        <v>1390.16785</v>
      </c>
    </row>
    <row r="142" spans="1:20" ht="31.5" x14ac:dyDescent="0.2">
      <c r="A142" s="16" t="s">
        <v>30</v>
      </c>
      <c r="B142" s="1"/>
      <c r="C142" s="72">
        <f t="shared" si="110"/>
        <v>0</v>
      </c>
      <c r="D142" s="72">
        <f t="shared" si="111"/>
        <v>0</v>
      </c>
      <c r="E142" s="72">
        <f t="shared" si="112"/>
        <v>0</v>
      </c>
      <c r="F142" s="72">
        <v>0</v>
      </c>
      <c r="G142" s="72">
        <f t="shared" si="113"/>
        <v>0</v>
      </c>
      <c r="H142" s="72">
        <f t="shared" si="114"/>
        <v>0</v>
      </c>
      <c r="I142" s="72">
        <f t="shared" si="115"/>
        <v>0</v>
      </c>
      <c r="J142" s="72">
        <f t="shared" si="116"/>
        <v>0</v>
      </c>
      <c r="K142" s="72">
        <f t="shared" si="117"/>
        <v>0</v>
      </c>
      <c r="L142" s="72">
        <f t="shared" si="118"/>
        <v>0</v>
      </c>
      <c r="M142" s="72">
        <f t="shared" si="119"/>
        <v>0</v>
      </c>
      <c r="N142" s="72">
        <f t="shared" si="120"/>
        <v>0</v>
      </c>
      <c r="O142" s="72">
        <f t="shared" si="121"/>
        <v>0</v>
      </c>
      <c r="P142" s="78">
        <f t="shared" si="121"/>
        <v>0</v>
      </c>
      <c r="Q142" s="78">
        <f t="shared" si="53"/>
        <v>0</v>
      </c>
      <c r="R142" s="32"/>
      <c r="S142" s="32"/>
      <c r="T142" s="32">
        <v>0</v>
      </c>
    </row>
    <row r="143" spans="1:20" x14ac:dyDescent="0.2">
      <c r="A143" s="36" t="s">
        <v>0</v>
      </c>
      <c r="B143" s="1">
        <v>2553.1</v>
      </c>
      <c r="C143" s="72">
        <f t="shared" si="110"/>
        <v>2553.1</v>
      </c>
      <c r="D143" s="72">
        <f t="shared" si="111"/>
        <v>2553.1</v>
      </c>
      <c r="E143" s="72">
        <f t="shared" si="112"/>
        <v>2553.1</v>
      </c>
      <c r="F143" s="72">
        <v>2553.1</v>
      </c>
      <c r="G143" s="72">
        <f t="shared" si="113"/>
        <v>2553.1</v>
      </c>
      <c r="H143" s="72">
        <f t="shared" si="114"/>
        <v>2553.1</v>
      </c>
      <c r="I143" s="72">
        <f t="shared" si="115"/>
        <v>2553.1</v>
      </c>
      <c r="J143" s="72">
        <f t="shared" si="116"/>
        <v>2553.1</v>
      </c>
      <c r="K143" s="72">
        <f t="shared" si="117"/>
        <v>2553.1</v>
      </c>
      <c r="L143" s="72">
        <f t="shared" si="118"/>
        <v>2553.1</v>
      </c>
      <c r="M143" s="72">
        <f t="shared" si="119"/>
        <v>2553.1</v>
      </c>
      <c r="N143" s="72">
        <f t="shared" si="120"/>
        <v>2553.1</v>
      </c>
      <c r="O143" s="72">
        <f t="shared" si="121"/>
        <v>2553.1</v>
      </c>
      <c r="P143" s="78">
        <f t="shared" si="121"/>
        <v>2553.1</v>
      </c>
      <c r="Q143" s="78">
        <f t="shared" si="53"/>
        <v>2553.1</v>
      </c>
      <c r="R143" s="32">
        <v>2553.1</v>
      </c>
      <c r="S143" s="32">
        <v>100</v>
      </c>
      <c r="T143" s="32">
        <v>0</v>
      </c>
    </row>
    <row r="144" spans="1:20" x14ac:dyDescent="0.2">
      <c r="A144" s="36" t="s">
        <v>1</v>
      </c>
      <c r="B144" s="1">
        <v>7224.6</v>
      </c>
      <c r="C144" s="72">
        <f t="shared" si="110"/>
        <v>7224.6</v>
      </c>
      <c r="D144" s="72">
        <f t="shared" si="111"/>
        <v>7224.6</v>
      </c>
      <c r="E144" s="72">
        <f t="shared" si="112"/>
        <v>7224.6</v>
      </c>
      <c r="F144" s="72">
        <v>7224.6</v>
      </c>
      <c r="G144" s="72">
        <f t="shared" si="113"/>
        <v>7224.6</v>
      </c>
      <c r="H144" s="72">
        <f t="shared" si="114"/>
        <v>7224.6</v>
      </c>
      <c r="I144" s="72">
        <f t="shared" si="115"/>
        <v>7224.6</v>
      </c>
      <c r="J144" s="72">
        <f t="shared" si="116"/>
        <v>7224.6</v>
      </c>
      <c r="K144" s="72">
        <f t="shared" si="117"/>
        <v>7224.6</v>
      </c>
      <c r="L144" s="72">
        <f t="shared" si="118"/>
        <v>7224.6</v>
      </c>
      <c r="M144" s="72">
        <f t="shared" si="119"/>
        <v>7224.6</v>
      </c>
      <c r="N144" s="72">
        <f t="shared" si="120"/>
        <v>7224.6</v>
      </c>
      <c r="O144" s="72">
        <f t="shared" si="121"/>
        <v>7224.6</v>
      </c>
      <c r="P144" s="78">
        <f t="shared" si="121"/>
        <v>7224.6</v>
      </c>
      <c r="Q144" s="78">
        <f t="shared" si="53"/>
        <v>7224.6</v>
      </c>
      <c r="R144" s="32">
        <v>7224.6</v>
      </c>
      <c r="S144" s="32">
        <v>100</v>
      </c>
      <c r="T144" s="32">
        <v>0</v>
      </c>
    </row>
    <row r="145" spans="1:21" s="13" customFormat="1" x14ac:dyDescent="0.2">
      <c r="A145" s="12" t="s">
        <v>94</v>
      </c>
      <c r="B145" s="73" t="e">
        <f>B146</f>
        <v>#REF!</v>
      </c>
      <c r="C145" s="73" t="e">
        <f t="shared" ref="C145:Q145" si="122">C146</f>
        <v>#REF!</v>
      </c>
      <c r="D145" s="73" t="e">
        <f t="shared" si="122"/>
        <v>#REF!</v>
      </c>
      <c r="E145" s="73" t="e">
        <f t="shared" si="122"/>
        <v>#REF!</v>
      </c>
      <c r="F145" s="73">
        <v>131658.9</v>
      </c>
      <c r="G145" s="73" t="e">
        <f t="shared" si="122"/>
        <v>#REF!</v>
      </c>
      <c r="H145" s="73" t="e">
        <f t="shared" si="122"/>
        <v>#REF!</v>
      </c>
      <c r="I145" s="73" t="e">
        <f t="shared" si="122"/>
        <v>#REF!</v>
      </c>
      <c r="J145" s="73" t="e">
        <f t="shared" si="122"/>
        <v>#REF!</v>
      </c>
      <c r="K145" s="73" t="e">
        <f t="shared" si="122"/>
        <v>#REF!</v>
      </c>
      <c r="L145" s="73" t="e">
        <f t="shared" si="122"/>
        <v>#REF!</v>
      </c>
      <c r="M145" s="73" t="e">
        <f t="shared" si="122"/>
        <v>#REF!</v>
      </c>
      <c r="N145" s="73" t="e">
        <f t="shared" si="122"/>
        <v>#REF!</v>
      </c>
      <c r="O145" s="73" t="e">
        <f t="shared" si="122"/>
        <v>#REF!</v>
      </c>
      <c r="P145" s="73" t="e">
        <f t="shared" si="122"/>
        <v>#REF!</v>
      </c>
      <c r="Q145" s="73" t="e">
        <f t="shared" si="122"/>
        <v>#REF!</v>
      </c>
      <c r="R145" s="73">
        <v>70892.30892000001</v>
      </c>
      <c r="S145" s="73">
        <v>53.845436138384883</v>
      </c>
      <c r="T145" s="73">
        <v>60766.591079999991</v>
      </c>
    </row>
    <row r="146" spans="1:21" s="13" customFormat="1" x14ac:dyDescent="0.2">
      <c r="A146" s="36" t="s">
        <v>0</v>
      </c>
      <c r="B146" s="75" t="e">
        <f>SUMIF(#REF!,"=01",B147:B150)</f>
        <v>#REF!</v>
      </c>
      <c r="C146" s="75" t="e">
        <f>SUMIF(#REF!,"=01",C147:C150)</f>
        <v>#REF!</v>
      </c>
      <c r="D146" s="75" t="e">
        <f>SUMIF(#REF!,"=01",D147:D150)</f>
        <v>#REF!</v>
      </c>
      <c r="E146" s="75" t="e">
        <f>SUMIF(#REF!,"=01",E147:E150)</f>
        <v>#REF!</v>
      </c>
      <c r="F146" s="75">
        <v>131658.9</v>
      </c>
      <c r="G146" s="75" t="e">
        <f>SUMIF(#REF!,"=01",G147:G150)</f>
        <v>#REF!</v>
      </c>
      <c r="H146" s="75" t="e">
        <f>SUMIF(#REF!,"=01",H147:H150)</f>
        <v>#REF!</v>
      </c>
      <c r="I146" s="75" t="e">
        <f>SUMIF(#REF!,"=01",I147:I150)</f>
        <v>#REF!</v>
      </c>
      <c r="J146" s="75" t="e">
        <f>SUMIF(#REF!,"=01",J147:J150)</f>
        <v>#REF!</v>
      </c>
      <c r="K146" s="75" t="e">
        <f>SUMIF(#REF!,"=01",K147:K150)</f>
        <v>#REF!</v>
      </c>
      <c r="L146" s="75" t="e">
        <f>SUMIF(#REF!,"=01",L147:L150)</f>
        <v>#REF!</v>
      </c>
      <c r="M146" s="75" t="e">
        <f>SUMIF(#REF!,"=01",M147:M150)</f>
        <v>#REF!</v>
      </c>
      <c r="N146" s="75" t="e">
        <f>SUMIF(#REF!,"=01",N147:N150)</f>
        <v>#REF!</v>
      </c>
      <c r="O146" s="75" t="e">
        <f>SUMIF(#REF!,"=01",O147:O150)</f>
        <v>#REF!</v>
      </c>
      <c r="P146" s="75" t="e">
        <f>SUMIF(#REF!,"=01",P147:P150)</f>
        <v>#REF!</v>
      </c>
      <c r="Q146" s="75" t="e">
        <f>SUMIF(#REF!,"=01",Q147:Q150)</f>
        <v>#REF!</v>
      </c>
      <c r="R146" s="75">
        <v>70892.30892000001</v>
      </c>
      <c r="S146" s="75">
        <v>53.845436138384883</v>
      </c>
      <c r="T146" s="75">
        <v>60766.591079999991</v>
      </c>
    </row>
    <row r="147" spans="1:21" ht="78.75" x14ac:dyDescent="0.2">
      <c r="A147" s="83" t="s">
        <v>88</v>
      </c>
      <c r="B147" s="1">
        <v>5000</v>
      </c>
      <c r="C147" s="72">
        <f t="shared" ref="C147:O147" si="123">B147</f>
        <v>5000</v>
      </c>
      <c r="D147" s="72">
        <f t="shared" si="123"/>
        <v>5000</v>
      </c>
      <c r="E147" s="72">
        <f t="shared" si="123"/>
        <v>5000</v>
      </c>
      <c r="F147" s="72">
        <v>5000</v>
      </c>
      <c r="G147" s="72">
        <f t="shared" si="123"/>
        <v>5000</v>
      </c>
      <c r="H147" s="72">
        <f t="shared" si="123"/>
        <v>5000</v>
      </c>
      <c r="I147" s="72">
        <f t="shared" si="123"/>
        <v>5000</v>
      </c>
      <c r="J147" s="72">
        <f t="shared" si="123"/>
        <v>5000</v>
      </c>
      <c r="K147" s="72">
        <f t="shared" si="123"/>
        <v>5000</v>
      </c>
      <c r="L147" s="72">
        <f t="shared" si="123"/>
        <v>5000</v>
      </c>
      <c r="M147" s="72">
        <f t="shared" si="123"/>
        <v>5000</v>
      </c>
      <c r="N147" s="72">
        <f t="shared" si="123"/>
        <v>5000</v>
      </c>
      <c r="O147" s="72">
        <f t="shared" si="123"/>
        <v>5000</v>
      </c>
      <c r="P147" s="78">
        <f t="shared" si="121"/>
        <v>5000</v>
      </c>
      <c r="Q147" s="78">
        <f t="shared" si="53"/>
        <v>5000</v>
      </c>
      <c r="R147" s="32">
        <v>4986.5280000000002</v>
      </c>
      <c r="S147" s="32">
        <v>99.730559999999997</v>
      </c>
      <c r="T147" s="32">
        <v>13.471999999999753</v>
      </c>
    </row>
    <row r="148" spans="1:21" ht="94.5" x14ac:dyDescent="0.2">
      <c r="A148" s="82" t="s">
        <v>87</v>
      </c>
      <c r="B148" s="1">
        <v>8000</v>
      </c>
      <c r="C148" s="72">
        <f t="shared" ref="C148:O148" si="124">B148</f>
        <v>8000</v>
      </c>
      <c r="D148" s="72">
        <f t="shared" si="124"/>
        <v>8000</v>
      </c>
      <c r="E148" s="72">
        <f t="shared" si="124"/>
        <v>8000</v>
      </c>
      <c r="F148" s="72">
        <v>8000</v>
      </c>
      <c r="G148" s="72">
        <f t="shared" si="124"/>
        <v>8000</v>
      </c>
      <c r="H148" s="72">
        <f t="shared" si="124"/>
        <v>8000</v>
      </c>
      <c r="I148" s="72">
        <f t="shared" si="124"/>
        <v>8000</v>
      </c>
      <c r="J148" s="72">
        <f t="shared" si="124"/>
        <v>8000</v>
      </c>
      <c r="K148" s="72">
        <f t="shared" si="124"/>
        <v>8000</v>
      </c>
      <c r="L148" s="72">
        <f t="shared" si="124"/>
        <v>8000</v>
      </c>
      <c r="M148" s="72">
        <f t="shared" si="124"/>
        <v>8000</v>
      </c>
      <c r="N148" s="72">
        <f t="shared" si="124"/>
        <v>8000</v>
      </c>
      <c r="O148" s="72">
        <f t="shared" si="124"/>
        <v>8000</v>
      </c>
      <c r="P148" s="78">
        <f t="shared" si="121"/>
        <v>8000</v>
      </c>
      <c r="Q148" s="78">
        <f t="shared" si="53"/>
        <v>8000</v>
      </c>
      <c r="R148" s="32">
        <v>0</v>
      </c>
      <c r="S148" s="32">
        <v>0</v>
      </c>
      <c r="T148" s="32">
        <v>8000</v>
      </c>
    </row>
    <row r="149" spans="1:21" ht="63" x14ac:dyDescent="0.2">
      <c r="A149" s="83" t="s">
        <v>86</v>
      </c>
      <c r="B149" s="1">
        <v>66000</v>
      </c>
      <c r="C149" s="72">
        <f t="shared" ref="C149:O149" si="125">B149</f>
        <v>66000</v>
      </c>
      <c r="D149" s="72">
        <f t="shared" si="125"/>
        <v>66000</v>
      </c>
      <c r="E149" s="72">
        <f t="shared" si="125"/>
        <v>66000</v>
      </c>
      <c r="F149" s="72">
        <v>66000</v>
      </c>
      <c r="G149" s="72">
        <f t="shared" si="125"/>
        <v>66000</v>
      </c>
      <c r="H149" s="72">
        <f t="shared" si="125"/>
        <v>66000</v>
      </c>
      <c r="I149" s="72">
        <f t="shared" si="125"/>
        <v>66000</v>
      </c>
      <c r="J149" s="72">
        <f t="shared" si="125"/>
        <v>66000</v>
      </c>
      <c r="K149" s="72">
        <f t="shared" si="125"/>
        <v>66000</v>
      </c>
      <c r="L149" s="72">
        <f t="shared" si="125"/>
        <v>66000</v>
      </c>
      <c r="M149" s="72">
        <f t="shared" si="125"/>
        <v>66000</v>
      </c>
      <c r="N149" s="72">
        <f t="shared" si="125"/>
        <v>66000</v>
      </c>
      <c r="O149" s="72">
        <f t="shared" si="125"/>
        <v>66000</v>
      </c>
      <c r="P149" s="78">
        <f t="shared" si="121"/>
        <v>66000</v>
      </c>
      <c r="Q149" s="78">
        <f t="shared" si="53"/>
        <v>66000</v>
      </c>
      <c r="R149" s="32">
        <v>65905.780920000005</v>
      </c>
      <c r="S149" s="32">
        <v>99.857243818181828</v>
      </c>
      <c r="T149" s="32">
        <v>94.219079999995301</v>
      </c>
    </row>
    <row r="150" spans="1:21" ht="126" x14ac:dyDescent="0.2">
      <c r="A150" s="82" t="s">
        <v>85</v>
      </c>
      <c r="B150" s="1">
        <v>148658.9</v>
      </c>
      <c r="C150" s="72">
        <f>B150</f>
        <v>148658.9</v>
      </c>
      <c r="D150" s="98">
        <f>C150-96000</f>
        <v>52658.899999999994</v>
      </c>
      <c r="E150" s="72">
        <f t="shared" ref="E150:O150" si="126">D150</f>
        <v>52658.899999999994</v>
      </c>
      <c r="F150" s="72">
        <v>52658.899999999994</v>
      </c>
      <c r="G150" s="72">
        <f t="shared" si="126"/>
        <v>52658.899999999994</v>
      </c>
      <c r="H150" s="72">
        <f t="shared" si="126"/>
        <v>52658.899999999994</v>
      </c>
      <c r="I150" s="72">
        <f t="shared" si="126"/>
        <v>52658.899999999994</v>
      </c>
      <c r="J150" s="72">
        <f t="shared" si="126"/>
        <v>52658.899999999994</v>
      </c>
      <c r="K150" s="72">
        <f t="shared" si="126"/>
        <v>52658.899999999994</v>
      </c>
      <c r="L150" s="72">
        <f t="shared" si="126"/>
        <v>52658.899999999994</v>
      </c>
      <c r="M150" s="72">
        <f t="shared" si="126"/>
        <v>52658.899999999994</v>
      </c>
      <c r="N150" s="72">
        <f t="shared" si="126"/>
        <v>52658.899999999994</v>
      </c>
      <c r="O150" s="72">
        <f t="shared" si="126"/>
        <v>52658.899999999994</v>
      </c>
      <c r="P150" s="78">
        <f t="shared" si="121"/>
        <v>52658.899999999994</v>
      </c>
      <c r="Q150" s="78">
        <f t="shared" ref="Q150:Q170" si="127">P150</f>
        <v>52658.899999999994</v>
      </c>
      <c r="R150" s="32"/>
      <c r="S150" s="32">
        <v>0</v>
      </c>
      <c r="T150" s="32">
        <v>52658.899999999994</v>
      </c>
    </row>
    <row r="151" spans="1:21" s="13" customFormat="1" ht="31.5" x14ac:dyDescent="0.2">
      <c r="A151" s="12" t="s">
        <v>95</v>
      </c>
      <c r="B151" s="73" t="e">
        <f>B152</f>
        <v>#REF!</v>
      </c>
      <c r="C151" s="73" t="e">
        <f t="shared" ref="C151:Q151" si="128">C152</f>
        <v>#REF!</v>
      </c>
      <c r="D151" s="73" t="e">
        <f t="shared" si="128"/>
        <v>#REF!</v>
      </c>
      <c r="E151" s="73" t="e">
        <f t="shared" si="128"/>
        <v>#REF!</v>
      </c>
      <c r="F151" s="73">
        <v>2351179.0999999996</v>
      </c>
      <c r="G151" s="73" t="e">
        <f t="shared" si="128"/>
        <v>#REF!</v>
      </c>
      <c r="H151" s="73" t="e">
        <f t="shared" si="128"/>
        <v>#REF!</v>
      </c>
      <c r="I151" s="73" t="e">
        <f t="shared" si="128"/>
        <v>#REF!</v>
      </c>
      <c r="J151" s="73" t="e">
        <f t="shared" si="128"/>
        <v>#REF!</v>
      </c>
      <c r="K151" s="73" t="e">
        <f t="shared" si="128"/>
        <v>#REF!</v>
      </c>
      <c r="L151" s="73" t="e">
        <f t="shared" si="128"/>
        <v>#REF!</v>
      </c>
      <c r="M151" s="73" t="e">
        <f t="shared" si="128"/>
        <v>#REF!</v>
      </c>
      <c r="N151" s="73" t="e">
        <f t="shared" si="128"/>
        <v>#REF!</v>
      </c>
      <c r="O151" s="73" t="e">
        <f t="shared" si="128"/>
        <v>#REF!</v>
      </c>
      <c r="P151" s="73" t="e">
        <f t="shared" si="128"/>
        <v>#REF!</v>
      </c>
      <c r="Q151" s="73" t="e">
        <f t="shared" si="128"/>
        <v>#REF!</v>
      </c>
      <c r="R151" s="73">
        <v>1071059.68725</v>
      </c>
      <c r="S151" s="73">
        <v>45.554151414921989</v>
      </c>
      <c r="T151" s="73">
        <v>1278519.4127499999</v>
      </c>
    </row>
    <row r="152" spans="1:21" s="13" customFormat="1" x14ac:dyDescent="0.2">
      <c r="A152" s="36" t="s">
        <v>0</v>
      </c>
      <c r="B152" s="75" t="e">
        <f>SUMIF(#REF!,"=01",B153:B168)</f>
        <v>#REF!</v>
      </c>
      <c r="C152" s="75" t="e">
        <f>SUMIF(#REF!,"=01",C153:C168)</f>
        <v>#REF!</v>
      </c>
      <c r="D152" s="75" t="e">
        <f>SUMIF(#REF!,"=01",D153:D168)</f>
        <v>#REF!</v>
      </c>
      <c r="E152" s="75" t="e">
        <f>SUMIF(#REF!,"=01",E153:E168)</f>
        <v>#REF!</v>
      </c>
      <c r="F152" s="75">
        <v>2351179.0999999996</v>
      </c>
      <c r="G152" s="75" t="e">
        <f>SUMIF(#REF!,"=01",G153:G168)</f>
        <v>#REF!</v>
      </c>
      <c r="H152" s="75" t="e">
        <f>SUMIF(#REF!,"=01",H153:H168)</f>
        <v>#REF!</v>
      </c>
      <c r="I152" s="75" t="e">
        <f>SUMIF(#REF!,"=01",I153:I168)</f>
        <v>#REF!</v>
      </c>
      <c r="J152" s="75" t="e">
        <f>SUMIF(#REF!,"=01",J153:J168)</f>
        <v>#REF!</v>
      </c>
      <c r="K152" s="75" t="e">
        <f>SUMIF(#REF!,"=01",K153:K168)</f>
        <v>#REF!</v>
      </c>
      <c r="L152" s="75" t="e">
        <f>SUMIF(#REF!,"=01",L153:L168)</f>
        <v>#REF!</v>
      </c>
      <c r="M152" s="75" t="e">
        <f>SUMIF(#REF!,"=01",M153:M168)</f>
        <v>#REF!</v>
      </c>
      <c r="N152" s="75" t="e">
        <f>SUMIF(#REF!,"=01",N153:N168)</f>
        <v>#REF!</v>
      </c>
      <c r="O152" s="75" t="e">
        <f>SUMIF(#REF!,"=01",O153:O168)</f>
        <v>#REF!</v>
      </c>
      <c r="P152" s="75" t="e">
        <f>SUMIF(#REF!,"=01",P153:P168)</f>
        <v>#REF!</v>
      </c>
      <c r="Q152" s="75" t="e">
        <f>SUMIF(#REF!,"=01",Q153:Q168)</f>
        <v>#REF!</v>
      </c>
      <c r="R152" s="75">
        <v>1071059.68725</v>
      </c>
      <c r="S152" s="75">
        <v>45.554151414921989</v>
      </c>
      <c r="T152" s="75">
        <v>1278519.4127499999</v>
      </c>
    </row>
    <row r="153" spans="1:21" s="20" customFormat="1" ht="31.5" x14ac:dyDescent="0.2">
      <c r="A153" s="19" t="s">
        <v>19</v>
      </c>
      <c r="B153" s="76">
        <f>SUM(B154:B156)</f>
        <v>508188.3</v>
      </c>
      <c r="C153" s="76">
        <f t="shared" ref="C153:O153" si="129">SUM(C154:C156)</f>
        <v>508188.3</v>
      </c>
      <c r="D153" s="76">
        <f t="shared" si="129"/>
        <v>508188.3</v>
      </c>
      <c r="E153" s="76">
        <f t="shared" si="129"/>
        <v>508188.3</v>
      </c>
      <c r="F153" s="76">
        <v>508188.3</v>
      </c>
      <c r="G153" s="76">
        <f t="shared" si="129"/>
        <v>508188.3</v>
      </c>
      <c r="H153" s="76">
        <f t="shared" si="129"/>
        <v>508188.3</v>
      </c>
      <c r="I153" s="76">
        <f t="shared" si="129"/>
        <v>508188.3</v>
      </c>
      <c r="J153" s="76">
        <f t="shared" si="129"/>
        <v>508188.3</v>
      </c>
      <c r="K153" s="76">
        <f t="shared" si="129"/>
        <v>508188.3</v>
      </c>
      <c r="L153" s="76">
        <f t="shared" si="129"/>
        <v>508188.3</v>
      </c>
      <c r="M153" s="76">
        <f t="shared" si="129"/>
        <v>508188.3</v>
      </c>
      <c r="N153" s="76">
        <f t="shared" si="129"/>
        <v>508188.3</v>
      </c>
      <c r="O153" s="76">
        <f t="shared" si="129"/>
        <v>508188.3</v>
      </c>
      <c r="P153" s="76">
        <f>SUM(P154:P156)</f>
        <v>510688.3</v>
      </c>
      <c r="Q153" s="76">
        <f>SUM(Q154:Q156)</f>
        <v>510688.3</v>
      </c>
      <c r="R153" s="32">
        <v>281983.27953</v>
      </c>
      <c r="S153" s="32">
        <v>55.487951912706379</v>
      </c>
      <c r="T153" s="32">
        <v>226205.02047000002</v>
      </c>
    </row>
    <row r="154" spans="1:21" x14ac:dyDescent="0.2">
      <c r="A154" s="82" t="s">
        <v>20</v>
      </c>
      <c r="B154" s="1">
        <v>296048.5</v>
      </c>
      <c r="C154" s="72">
        <f t="shared" ref="C154:O154" si="130">B154</f>
        <v>296048.5</v>
      </c>
      <c r="D154" s="72">
        <f t="shared" si="130"/>
        <v>296048.5</v>
      </c>
      <c r="E154" s="72">
        <f t="shared" si="130"/>
        <v>296048.5</v>
      </c>
      <c r="F154" s="72">
        <v>296048.5</v>
      </c>
      <c r="G154" s="72">
        <f t="shared" si="130"/>
        <v>296048.5</v>
      </c>
      <c r="H154" s="72">
        <f t="shared" si="130"/>
        <v>296048.5</v>
      </c>
      <c r="I154" s="72">
        <f t="shared" si="130"/>
        <v>296048.5</v>
      </c>
      <c r="J154" s="72">
        <f t="shared" si="130"/>
        <v>296048.5</v>
      </c>
      <c r="K154" s="72">
        <f t="shared" si="130"/>
        <v>296048.5</v>
      </c>
      <c r="L154" s="72">
        <f t="shared" si="130"/>
        <v>296048.5</v>
      </c>
      <c r="M154" s="72">
        <f t="shared" si="130"/>
        <v>296048.5</v>
      </c>
      <c r="N154" s="72">
        <f t="shared" si="130"/>
        <v>296048.5</v>
      </c>
      <c r="O154" s="72">
        <f t="shared" si="130"/>
        <v>296048.5</v>
      </c>
      <c r="P154" s="99">
        <f>O154+2500</f>
        <v>298548.5</v>
      </c>
      <c r="Q154" s="78">
        <f t="shared" si="127"/>
        <v>298548.5</v>
      </c>
      <c r="R154" s="32">
        <v>170333.57952999999</v>
      </c>
      <c r="S154" s="32">
        <v>57.535700917248356</v>
      </c>
      <c r="T154" s="32">
        <v>125714.92047000001</v>
      </c>
      <c r="U154" s="18"/>
    </row>
    <row r="155" spans="1:21" s="7" customFormat="1" x14ac:dyDescent="0.2">
      <c r="A155" s="82" t="s">
        <v>21</v>
      </c>
      <c r="B155" s="1">
        <v>78506.3</v>
      </c>
      <c r="C155" s="72">
        <f t="shared" ref="C155:C166" si="131">B155</f>
        <v>78506.3</v>
      </c>
      <c r="D155" s="72">
        <f t="shared" ref="D155:D166" si="132">C155</f>
        <v>78506.3</v>
      </c>
      <c r="E155" s="72">
        <f t="shared" ref="E155:E166" si="133">D155</f>
        <v>78506.3</v>
      </c>
      <c r="F155" s="72">
        <v>78506.3</v>
      </c>
      <c r="G155" s="72">
        <f t="shared" ref="G155:G166" si="134">F155</f>
        <v>78506.3</v>
      </c>
      <c r="H155" s="72">
        <f t="shared" ref="H155:H166" si="135">G155</f>
        <v>78506.3</v>
      </c>
      <c r="I155" s="72">
        <f t="shared" ref="I155:I166" si="136">H155</f>
        <v>78506.3</v>
      </c>
      <c r="J155" s="72">
        <f t="shared" ref="J155:J166" si="137">I155</f>
        <v>78506.3</v>
      </c>
      <c r="K155" s="72">
        <f t="shared" ref="K155:K166" si="138">J155</f>
        <v>78506.3</v>
      </c>
      <c r="L155" s="72">
        <f t="shared" ref="L155:L166" si="139">K155</f>
        <v>78506.3</v>
      </c>
      <c r="M155" s="72">
        <f t="shared" ref="M155:M166" si="140">L155</f>
        <v>78506.3</v>
      </c>
      <c r="N155" s="72">
        <f t="shared" ref="N155:N166" si="141">M155</f>
        <v>78506.3</v>
      </c>
      <c r="O155" s="72">
        <f t="shared" ref="O155:O166" si="142">N155</f>
        <v>78506.3</v>
      </c>
      <c r="P155" s="78">
        <f t="shared" ref="P155:P166" si="143">O155</f>
        <v>78506.3</v>
      </c>
      <c r="Q155" s="78">
        <f t="shared" si="127"/>
        <v>78506.3</v>
      </c>
      <c r="R155" s="32">
        <v>36207.199999999997</v>
      </c>
      <c r="S155" s="32">
        <v>46.120120296078142</v>
      </c>
      <c r="T155" s="32">
        <v>42299.100000000006</v>
      </c>
      <c r="U155" s="18"/>
    </row>
    <row r="156" spans="1:21" s="7" customFormat="1" x14ac:dyDescent="0.2">
      <c r="A156" s="82" t="s">
        <v>22</v>
      </c>
      <c r="B156" s="1">
        <v>133633.5</v>
      </c>
      <c r="C156" s="72">
        <f t="shared" si="131"/>
        <v>133633.5</v>
      </c>
      <c r="D156" s="72">
        <f t="shared" si="132"/>
        <v>133633.5</v>
      </c>
      <c r="E156" s="72">
        <f t="shared" si="133"/>
        <v>133633.5</v>
      </c>
      <c r="F156" s="72">
        <v>133633.5</v>
      </c>
      <c r="G156" s="72">
        <f t="shared" si="134"/>
        <v>133633.5</v>
      </c>
      <c r="H156" s="72">
        <f t="shared" si="135"/>
        <v>133633.5</v>
      </c>
      <c r="I156" s="72">
        <f t="shared" si="136"/>
        <v>133633.5</v>
      </c>
      <c r="J156" s="72">
        <f t="shared" si="137"/>
        <v>133633.5</v>
      </c>
      <c r="K156" s="72">
        <f t="shared" si="138"/>
        <v>133633.5</v>
      </c>
      <c r="L156" s="72">
        <f t="shared" si="139"/>
        <v>133633.5</v>
      </c>
      <c r="M156" s="72">
        <f t="shared" si="140"/>
        <v>133633.5</v>
      </c>
      <c r="N156" s="72">
        <f t="shared" si="141"/>
        <v>133633.5</v>
      </c>
      <c r="O156" s="72">
        <f t="shared" si="142"/>
        <v>133633.5</v>
      </c>
      <c r="P156" s="78">
        <f t="shared" si="143"/>
        <v>133633.5</v>
      </c>
      <c r="Q156" s="78">
        <f t="shared" si="127"/>
        <v>133633.5</v>
      </c>
      <c r="R156" s="32">
        <v>75442.5</v>
      </c>
      <c r="S156" s="32">
        <v>56.454781173882296</v>
      </c>
      <c r="T156" s="32">
        <v>58191</v>
      </c>
      <c r="U156" s="18"/>
    </row>
    <row r="157" spans="1:21" s="21" customFormat="1" ht="31.5" x14ac:dyDescent="0.2">
      <c r="A157" s="19" t="s">
        <v>23</v>
      </c>
      <c r="B157" s="1">
        <f>SUM(B158:B161)</f>
        <v>1547282.5999999999</v>
      </c>
      <c r="C157" s="1">
        <f t="shared" ref="C157:Q157" si="144">SUM(C158:C161)</f>
        <v>1547282.5999999999</v>
      </c>
      <c r="D157" s="1">
        <f t="shared" si="144"/>
        <v>1579155.9</v>
      </c>
      <c r="E157" s="1">
        <f t="shared" si="144"/>
        <v>1579155.9</v>
      </c>
      <c r="F157" s="1">
        <v>1579155.9</v>
      </c>
      <c r="G157" s="1">
        <f t="shared" si="144"/>
        <v>1579155.9</v>
      </c>
      <c r="H157" s="1">
        <f t="shared" si="144"/>
        <v>1579155.9</v>
      </c>
      <c r="I157" s="1">
        <f t="shared" si="144"/>
        <v>1579155.9</v>
      </c>
      <c r="J157" s="1">
        <f t="shared" si="144"/>
        <v>1579155.9</v>
      </c>
      <c r="K157" s="1">
        <f t="shared" si="144"/>
        <v>1579155.9</v>
      </c>
      <c r="L157" s="1">
        <f t="shared" si="144"/>
        <v>1579155.9</v>
      </c>
      <c r="M157" s="1">
        <f t="shared" si="144"/>
        <v>1579155.9</v>
      </c>
      <c r="N157" s="1">
        <f t="shared" si="144"/>
        <v>1579155.9</v>
      </c>
      <c r="O157" s="1">
        <f t="shared" si="144"/>
        <v>1579155.9</v>
      </c>
      <c r="P157" s="1">
        <f t="shared" si="144"/>
        <v>1579155.9</v>
      </c>
      <c r="Q157" s="1">
        <f t="shared" si="144"/>
        <v>1579155.9</v>
      </c>
      <c r="R157" s="1">
        <v>678731.79999999993</v>
      </c>
      <c r="S157" s="32">
        <v>42.980670876130723</v>
      </c>
      <c r="T157" s="32">
        <v>900424.1</v>
      </c>
      <c r="U157" s="18"/>
    </row>
    <row r="158" spans="1:21" s="7" customFormat="1" ht="21.75" customHeight="1" x14ac:dyDescent="0.2">
      <c r="A158" s="82" t="s">
        <v>24</v>
      </c>
      <c r="B158" s="1">
        <v>36936.199999999997</v>
      </c>
      <c r="C158" s="72">
        <f t="shared" si="131"/>
        <v>36936.199999999997</v>
      </c>
      <c r="D158" s="72">
        <f t="shared" si="132"/>
        <v>36936.199999999997</v>
      </c>
      <c r="E158" s="72">
        <f t="shared" si="133"/>
        <v>36936.199999999997</v>
      </c>
      <c r="F158" s="72">
        <v>36936.199999999997</v>
      </c>
      <c r="G158" s="72">
        <f t="shared" si="134"/>
        <v>36936.199999999997</v>
      </c>
      <c r="H158" s="72">
        <f t="shared" si="135"/>
        <v>36936.199999999997</v>
      </c>
      <c r="I158" s="72">
        <f t="shared" si="136"/>
        <v>36936.199999999997</v>
      </c>
      <c r="J158" s="72">
        <f t="shared" si="137"/>
        <v>36936.199999999997</v>
      </c>
      <c r="K158" s="72">
        <f t="shared" si="138"/>
        <v>36936.199999999997</v>
      </c>
      <c r="L158" s="72">
        <f t="shared" si="139"/>
        <v>36936.199999999997</v>
      </c>
      <c r="M158" s="72">
        <f t="shared" si="140"/>
        <v>36936.199999999997</v>
      </c>
      <c r="N158" s="72">
        <f t="shared" si="141"/>
        <v>36936.199999999997</v>
      </c>
      <c r="O158" s="72">
        <f t="shared" si="142"/>
        <v>36936.199999999997</v>
      </c>
      <c r="P158" s="78">
        <f t="shared" si="143"/>
        <v>36936.199999999997</v>
      </c>
      <c r="Q158" s="78">
        <f t="shared" si="127"/>
        <v>36936.199999999997</v>
      </c>
      <c r="R158" s="32">
        <v>17427.2</v>
      </c>
      <c r="S158" s="32">
        <v>47.181897433953694</v>
      </c>
      <c r="T158" s="32">
        <v>19508.999999999996</v>
      </c>
      <c r="U158" s="18"/>
    </row>
    <row r="159" spans="1:21" s="7" customFormat="1" x14ac:dyDescent="0.2">
      <c r="A159" s="22" t="s">
        <v>25</v>
      </c>
      <c r="B159" s="1">
        <v>1227142.7</v>
      </c>
      <c r="C159" s="72">
        <f t="shared" si="131"/>
        <v>1227142.7</v>
      </c>
      <c r="D159" s="72">
        <f t="shared" si="132"/>
        <v>1227142.7</v>
      </c>
      <c r="E159" s="72">
        <f t="shared" si="133"/>
        <v>1227142.7</v>
      </c>
      <c r="F159" s="72">
        <v>1227142.7</v>
      </c>
      <c r="G159" s="72">
        <f t="shared" si="134"/>
        <v>1227142.7</v>
      </c>
      <c r="H159" s="72">
        <f t="shared" si="135"/>
        <v>1227142.7</v>
      </c>
      <c r="I159" s="72">
        <f t="shared" si="136"/>
        <v>1227142.7</v>
      </c>
      <c r="J159" s="72">
        <f t="shared" si="137"/>
        <v>1227142.7</v>
      </c>
      <c r="K159" s="72">
        <f t="shared" si="138"/>
        <v>1227142.7</v>
      </c>
      <c r="L159" s="72">
        <f t="shared" si="139"/>
        <v>1227142.7</v>
      </c>
      <c r="M159" s="72">
        <f t="shared" si="140"/>
        <v>1227142.7</v>
      </c>
      <c r="N159" s="72">
        <f t="shared" si="141"/>
        <v>1227142.7</v>
      </c>
      <c r="O159" s="72">
        <f t="shared" si="142"/>
        <v>1227142.7</v>
      </c>
      <c r="P159" s="78">
        <f>O159</f>
        <v>1227142.7</v>
      </c>
      <c r="Q159" s="78">
        <f t="shared" si="127"/>
        <v>1227142.7</v>
      </c>
      <c r="R159" s="32">
        <v>560168.1</v>
      </c>
      <c r="S159" s="32">
        <v>45.648163005003411</v>
      </c>
      <c r="T159" s="32">
        <v>666974.6</v>
      </c>
      <c r="U159" s="18"/>
    </row>
    <row r="160" spans="1:21" s="7" customFormat="1" ht="24" customHeight="1" x14ac:dyDescent="0.2">
      <c r="A160" s="54" t="s">
        <v>26</v>
      </c>
      <c r="B160" s="1">
        <v>282475.90000000002</v>
      </c>
      <c r="C160" s="72">
        <f t="shared" si="131"/>
        <v>282475.90000000002</v>
      </c>
      <c r="D160" s="98">
        <f>C160+31873.3</f>
        <v>314349.2</v>
      </c>
      <c r="E160" s="72">
        <f t="shared" si="133"/>
        <v>314349.2</v>
      </c>
      <c r="F160" s="72">
        <v>314349.2</v>
      </c>
      <c r="G160" s="72">
        <f t="shared" si="134"/>
        <v>314349.2</v>
      </c>
      <c r="H160" s="72">
        <f t="shared" si="135"/>
        <v>314349.2</v>
      </c>
      <c r="I160" s="72">
        <f t="shared" si="136"/>
        <v>314349.2</v>
      </c>
      <c r="J160" s="72">
        <f t="shared" si="137"/>
        <v>314349.2</v>
      </c>
      <c r="K160" s="72">
        <f t="shared" si="138"/>
        <v>314349.2</v>
      </c>
      <c r="L160" s="72">
        <f t="shared" si="139"/>
        <v>314349.2</v>
      </c>
      <c r="M160" s="72">
        <f t="shared" si="140"/>
        <v>314349.2</v>
      </c>
      <c r="N160" s="72">
        <f t="shared" si="141"/>
        <v>314349.2</v>
      </c>
      <c r="O160" s="72">
        <f t="shared" si="142"/>
        <v>314349.2</v>
      </c>
      <c r="P160" s="78">
        <f t="shared" si="143"/>
        <v>314349.2</v>
      </c>
      <c r="Q160" s="78">
        <f t="shared" si="127"/>
        <v>314349.2</v>
      </c>
      <c r="R160" s="32">
        <v>101049.3</v>
      </c>
      <c r="S160" s="32">
        <v>32.145556597567293</v>
      </c>
      <c r="T160" s="32">
        <v>213299.90000000002</v>
      </c>
      <c r="U160" s="68"/>
    </row>
    <row r="161" spans="1:20" s="7" customFormat="1" x14ac:dyDescent="0.2">
      <c r="A161" s="52" t="s">
        <v>27</v>
      </c>
      <c r="B161" s="1">
        <v>727.8</v>
      </c>
      <c r="C161" s="72">
        <f t="shared" si="131"/>
        <v>727.8</v>
      </c>
      <c r="D161" s="72">
        <f t="shared" si="132"/>
        <v>727.8</v>
      </c>
      <c r="E161" s="72">
        <f t="shared" si="133"/>
        <v>727.8</v>
      </c>
      <c r="F161" s="72">
        <v>727.8</v>
      </c>
      <c r="G161" s="72">
        <f t="shared" si="134"/>
        <v>727.8</v>
      </c>
      <c r="H161" s="72">
        <f t="shared" si="135"/>
        <v>727.8</v>
      </c>
      <c r="I161" s="72">
        <f t="shared" si="136"/>
        <v>727.8</v>
      </c>
      <c r="J161" s="72">
        <f t="shared" si="137"/>
        <v>727.8</v>
      </c>
      <c r="K161" s="72">
        <f t="shared" si="138"/>
        <v>727.8</v>
      </c>
      <c r="L161" s="72">
        <f t="shared" si="139"/>
        <v>727.8</v>
      </c>
      <c r="M161" s="72">
        <f t="shared" si="140"/>
        <v>727.8</v>
      </c>
      <c r="N161" s="72">
        <f t="shared" si="141"/>
        <v>727.8</v>
      </c>
      <c r="O161" s="72">
        <f t="shared" si="142"/>
        <v>727.8</v>
      </c>
      <c r="P161" s="78">
        <f t="shared" si="143"/>
        <v>727.8</v>
      </c>
      <c r="Q161" s="78">
        <f t="shared" si="127"/>
        <v>727.8</v>
      </c>
      <c r="R161" s="32">
        <v>87.2</v>
      </c>
      <c r="S161" s="32">
        <v>11.981313547677935</v>
      </c>
      <c r="T161" s="32">
        <v>640.59999999999991</v>
      </c>
    </row>
    <row r="162" spans="1:20" ht="63" x14ac:dyDescent="0.2">
      <c r="A162" s="15" t="s">
        <v>89</v>
      </c>
      <c r="B162" s="1">
        <v>79988.3</v>
      </c>
      <c r="C162" s="72">
        <f t="shared" si="131"/>
        <v>79988.3</v>
      </c>
      <c r="D162" s="98">
        <f>C162-1600</f>
        <v>78388.3</v>
      </c>
      <c r="E162" s="72">
        <f t="shared" si="133"/>
        <v>78388.3</v>
      </c>
      <c r="F162" s="72">
        <v>78388.3</v>
      </c>
      <c r="G162" s="72">
        <f t="shared" si="134"/>
        <v>78388.3</v>
      </c>
      <c r="H162" s="72">
        <f t="shared" si="135"/>
        <v>78388.3</v>
      </c>
      <c r="I162" s="72">
        <f t="shared" si="136"/>
        <v>78388.3</v>
      </c>
      <c r="J162" s="72">
        <f t="shared" si="137"/>
        <v>78388.3</v>
      </c>
      <c r="K162" s="72">
        <f t="shared" si="138"/>
        <v>78388.3</v>
      </c>
      <c r="L162" s="72">
        <f t="shared" si="139"/>
        <v>78388.3</v>
      </c>
      <c r="M162" s="72">
        <f t="shared" si="140"/>
        <v>78388.3</v>
      </c>
      <c r="N162" s="72">
        <f t="shared" si="141"/>
        <v>78388.3</v>
      </c>
      <c r="O162" s="72">
        <f t="shared" si="142"/>
        <v>78388.3</v>
      </c>
      <c r="P162" s="99">
        <f>O162+11835.2</f>
        <v>90223.5</v>
      </c>
      <c r="Q162" s="78">
        <f t="shared" si="127"/>
        <v>90223.5</v>
      </c>
      <c r="R162" s="32">
        <v>2646.6666700000001</v>
      </c>
      <c r="S162" s="32">
        <v>3.3763542135752402</v>
      </c>
      <c r="T162" s="32">
        <v>75741.633329999997</v>
      </c>
    </row>
    <row r="163" spans="1:20" ht="94.5" x14ac:dyDescent="0.2">
      <c r="A163" s="15" t="s">
        <v>90</v>
      </c>
      <c r="B163" s="1">
        <v>4962.3</v>
      </c>
      <c r="C163" s="72">
        <f t="shared" si="131"/>
        <v>4962.3</v>
      </c>
      <c r="D163" s="72">
        <f t="shared" si="132"/>
        <v>4962.3</v>
      </c>
      <c r="E163" s="72">
        <f t="shared" si="133"/>
        <v>4962.3</v>
      </c>
      <c r="F163" s="72">
        <v>4962.3</v>
      </c>
      <c r="G163" s="72">
        <f t="shared" si="134"/>
        <v>4962.3</v>
      </c>
      <c r="H163" s="72">
        <f t="shared" si="135"/>
        <v>4962.3</v>
      </c>
      <c r="I163" s="72">
        <f t="shared" si="136"/>
        <v>4962.3</v>
      </c>
      <c r="J163" s="72">
        <f t="shared" si="137"/>
        <v>4962.3</v>
      </c>
      <c r="K163" s="72">
        <f t="shared" si="138"/>
        <v>4962.3</v>
      </c>
      <c r="L163" s="72">
        <f t="shared" si="139"/>
        <v>4962.3</v>
      </c>
      <c r="M163" s="72">
        <f t="shared" si="140"/>
        <v>4962.3</v>
      </c>
      <c r="N163" s="72">
        <f t="shared" si="141"/>
        <v>4962.3</v>
      </c>
      <c r="O163" s="72">
        <f t="shared" si="142"/>
        <v>4962.3</v>
      </c>
      <c r="P163" s="78">
        <f t="shared" si="143"/>
        <v>4962.3</v>
      </c>
      <c r="Q163" s="78">
        <f t="shared" si="127"/>
        <v>4962.3</v>
      </c>
      <c r="R163" s="32">
        <v>64.963999999999999</v>
      </c>
      <c r="S163" s="32">
        <v>1.3091509985289078</v>
      </c>
      <c r="T163" s="32">
        <v>4897.3360000000002</v>
      </c>
    </row>
    <row r="164" spans="1:20" ht="31.5" x14ac:dyDescent="0.2">
      <c r="A164" s="15" t="s">
        <v>36</v>
      </c>
      <c r="B164" s="1">
        <v>3500</v>
      </c>
      <c r="C164" s="72">
        <f t="shared" si="131"/>
        <v>3500</v>
      </c>
      <c r="D164" s="72">
        <f t="shared" si="132"/>
        <v>3500</v>
      </c>
      <c r="E164" s="72">
        <f t="shared" si="133"/>
        <v>3500</v>
      </c>
      <c r="F164" s="72">
        <v>3500</v>
      </c>
      <c r="G164" s="72">
        <f t="shared" si="134"/>
        <v>3500</v>
      </c>
      <c r="H164" s="72">
        <f t="shared" si="135"/>
        <v>3500</v>
      </c>
      <c r="I164" s="72">
        <f t="shared" si="136"/>
        <v>3500</v>
      </c>
      <c r="J164" s="72">
        <f t="shared" si="137"/>
        <v>3500</v>
      </c>
      <c r="K164" s="72">
        <f t="shared" si="138"/>
        <v>3500</v>
      </c>
      <c r="L164" s="72">
        <f t="shared" si="139"/>
        <v>3500</v>
      </c>
      <c r="M164" s="72">
        <f t="shared" si="140"/>
        <v>3500</v>
      </c>
      <c r="N164" s="72">
        <f t="shared" si="141"/>
        <v>3500</v>
      </c>
      <c r="O164" s="72">
        <f t="shared" si="142"/>
        <v>3500</v>
      </c>
      <c r="P164" s="78">
        <f t="shared" si="143"/>
        <v>3500</v>
      </c>
      <c r="Q164" s="78">
        <f t="shared" si="127"/>
        <v>3500</v>
      </c>
      <c r="R164" s="32">
        <v>0</v>
      </c>
      <c r="S164" s="32">
        <v>0</v>
      </c>
      <c r="T164" s="32">
        <v>3500</v>
      </c>
    </row>
    <row r="165" spans="1:20" ht="63" x14ac:dyDescent="0.2">
      <c r="A165" s="15" t="s">
        <v>102</v>
      </c>
      <c r="B165" s="1">
        <v>89126.9</v>
      </c>
      <c r="C165" s="72">
        <f t="shared" ref="C165:O165" si="145">B165</f>
        <v>89126.9</v>
      </c>
      <c r="D165" s="72">
        <f t="shared" si="145"/>
        <v>89126.9</v>
      </c>
      <c r="E165" s="72">
        <f t="shared" si="145"/>
        <v>89126.9</v>
      </c>
      <c r="F165" s="72">
        <v>89126.9</v>
      </c>
      <c r="G165" s="72">
        <f t="shared" si="145"/>
        <v>89126.9</v>
      </c>
      <c r="H165" s="72">
        <f t="shared" si="145"/>
        <v>89126.9</v>
      </c>
      <c r="I165" s="72">
        <f t="shared" si="145"/>
        <v>89126.9</v>
      </c>
      <c r="J165" s="72">
        <f t="shared" si="145"/>
        <v>89126.9</v>
      </c>
      <c r="K165" s="72">
        <f t="shared" si="145"/>
        <v>89126.9</v>
      </c>
      <c r="L165" s="72">
        <f t="shared" si="145"/>
        <v>89126.9</v>
      </c>
      <c r="M165" s="72">
        <f t="shared" si="145"/>
        <v>89126.9</v>
      </c>
      <c r="N165" s="72">
        <f t="shared" si="145"/>
        <v>89126.9</v>
      </c>
      <c r="O165" s="72">
        <f t="shared" si="145"/>
        <v>89126.9</v>
      </c>
      <c r="P165" s="78">
        <f t="shared" si="143"/>
        <v>89126.9</v>
      </c>
      <c r="Q165" s="78">
        <f t="shared" si="127"/>
        <v>89126.9</v>
      </c>
      <c r="R165" s="32">
        <v>14000.6</v>
      </c>
      <c r="S165" s="32">
        <v>15.708613224514711</v>
      </c>
      <c r="T165" s="32">
        <v>75126.299999999988</v>
      </c>
    </row>
    <row r="166" spans="1:20" ht="47.25" x14ac:dyDescent="0.2">
      <c r="A166" s="54" t="s">
        <v>28</v>
      </c>
      <c r="B166" s="1">
        <v>174564.3</v>
      </c>
      <c r="C166" s="72">
        <f t="shared" si="131"/>
        <v>174564.3</v>
      </c>
      <c r="D166" s="72">
        <f t="shared" si="132"/>
        <v>174564.3</v>
      </c>
      <c r="E166" s="72">
        <f t="shared" si="133"/>
        <v>174564.3</v>
      </c>
      <c r="F166" s="72">
        <v>174564.3</v>
      </c>
      <c r="G166" s="72">
        <f t="shared" si="134"/>
        <v>174564.3</v>
      </c>
      <c r="H166" s="72">
        <f t="shared" si="135"/>
        <v>174564.3</v>
      </c>
      <c r="I166" s="72">
        <f t="shared" si="136"/>
        <v>174564.3</v>
      </c>
      <c r="J166" s="72">
        <f t="shared" si="137"/>
        <v>174564.3</v>
      </c>
      <c r="K166" s="72">
        <f t="shared" si="138"/>
        <v>174564.3</v>
      </c>
      <c r="L166" s="72">
        <f t="shared" si="139"/>
        <v>174564.3</v>
      </c>
      <c r="M166" s="72">
        <f t="shared" si="140"/>
        <v>174564.3</v>
      </c>
      <c r="N166" s="72">
        <f t="shared" si="141"/>
        <v>174564.3</v>
      </c>
      <c r="O166" s="72">
        <f t="shared" si="142"/>
        <v>174564.3</v>
      </c>
      <c r="P166" s="78">
        <f t="shared" si="143"/>
        <v>174564.3</v>
      </c>
      <c r="Q166" s="78">
        <f t="shared" si="127"/>
        <v>174564.3</v>
      </c>
      <c r="R166" s="32">
        <v>107393.226</v>
      </c>
      <c r="S166" s="32">
        <v>61.520726746534081</v>
      </c>
      <c r="T166" s="32">
        <v>67171.073999999993</v>
      </c>
    </row>
    <row r="167" spans="1:20" ht="31.5" x14ac:dyDescent="0.2">
      <c r="A167" s="54" t="s">
        <v>29</v>
      </c>
      <c r="B167" s="1">
        <v>820</v>
      </c>
      <c r="C167" s="72">
        <f t="shared" ref="C167:P167" si="146">B167</f>
        <v>820</v>
      </c>
      <c r="D167" s="72">
        <f t="shared" si="146"/>
        <v>820</v>
      </c>
      <c r="E167" s="72">
        <f t="shared" si="146"/>
        <v>820</v>
      </c>
      <c r="F167" s="72">
        <v>820</v>
      </c>
      <c r="G167" s="72">
        <f t="shared" si="146"/>
        <v>820</v>
      </c>
      <c r="H167" s="72">
        <f t="shared" si="146"/>
        <v>820</v>
      </c>
      <c r="I167" s="72">
        <f t="shared" si="146"/>
        <v>820</v>
      </c>
      <c r="J167" s="72">
        <f t="shared" si="146"/>
        <v>820</v>
      </c>
      <c r="K167" s="72">
        <f t="shared" si="146"/>
        <v>820</v>
      </c>
      <c r="L167" s="72">
        <f t="shared" si="146"/>
        <v>820</v>
      </c>
      <c r="M167" s="72">
        <f t="shared" si="146"/>
        <v>820</v>
      </c>
      <c r="N167" s="72">
        <f t="shared" si="146"/>
        <v>820</v>
      </c>
      <c r="O167" s="72">
        <f t="shared" si="146"/>
        <v>820</v>
      </c>
      <c r="P167" s="78">
        <f t="shared" si="146"/>
        <v>820</v>
      </c>
      <c r="Q167" s="78">
        <f t="shared" si="127"/>
        <v>820</v>
      </c>
      <c r="R167" s="32">
        <v>239.75104999999999</v>
      </c>
      <c r="S167" s="32">
        <v>29.23793292682927</v>
      </c>
      <c r="T167" s="32">
        <v>580.24895000000004</v>
      </c>
    </row>
    <row r="168" spans="1:20" ht="47.25" x14ac:dyDescent="0.2">
      <c r="A168" s="87" t="s">
        <v>98</v>
      </c>
      <c r="B168" s="1"/>
      <c r="C168" s="72"/>
      <c r="D168" s="98">
        <v>1600</v>
      </c>
      <c r="E168" s="72">
        <f t="shared" ref="E168:P168" si="147">D168</f>
        <v>1600</v>
      </c>
      <c r="F168" s="72">
        <v>1600</v>
      </c>
      <c r="G168" s="72">
        <f t="shared" si="147"/>
        <v>1600</v>
      </c>
      <c r="H168" s="72">
        <f t="shared" si="147"/>
        <v>1600</v>
      </c>
      <c r="I168" s="72">
        <f t="shared" si="147"/>
        <v>1600</v>
      </c>
      <c r="J168" s="72">
        <f t="shared" si="147"/>
        <v>1600</v>
      </c>
      <c r="K168" s="72">
        <f t="shared" si="147"/>
        <v>1600</v>
      </c>
      <c r="L168" s="72">
        <f t="shared" si="147"/>
        <v>1600</v>
      </c>
      <c r="M168" s="72">
        <f t="shared" si="147"/>
        <v>1600</v>
      </c>
      <c r="N168" s="72">
        <f t="shared" si="147"/>
        <v>1600</v>
      </c>
      <c r="O168" s="72">
        <f t="shared" si="147"/>
        <v>1600</v>
      </c>
      <c r="P168" s="78">
        <f t="shared" si="147"/>
        <v>1600</v>
      </c>
      <c r="Q168" s="78">
        <f t="shared" si="127"/>
        <v>1600</v>
      </c>
      <c r="R168" s="32"/>
      <c r="S168" s="32"/>
      <c r="T168" s="32"/>
    </row>
    <row r="169" spans="1:20" ht="164.25" customHeight="1" x14ac:dyDescent="0.2">
      <c r="A169" s="45" t="s">
        <v>107</v>
      </c>
      <c r="F169" s="101">
        <v>40291.747000000003</v>
      </c>
      <c r="G169" s="101">
        <f t="shared" ref="G169:P169" si="148">F169</f>
        <v>40291.747000000003</v>
      </c>
      <c r="H169" s="101">
        <f t="shared" si="148"/>
        <v>40291.747000000003</v>
      </c>
      <c r="I169" s="101">
        <f t="shared" si="148"/>
        <v>40291.747000000003</v>
      </c>
      <c r="J169" s="101">
        <f t="shared" si="148"/>
        <v>40291.747000000003</v>
      </c>
      <c r="K169" s="101">
        <f t="shared" si="148"/>
        <v>40291.747000000003</v>
      </c>
      <c r="L169" s="101">
        <f t="shared" si="148"/>
        <v>40291.747000000003</v>
      </c>
      <c r="M169" s="101">
        <f t="shared" si="148"/>
        <v>40291.747000000003</v>
      </c>
      <c r="N169" s="101">
        <f t="shared" si="148"/>
        <v>40291.747000000003</v>
      </c>
      <c r="O169" s="101">
        <f t="shared" si="148"/>
        <v>40291.747000000003</v>
      </c>
      <c r="P169" s="101">
        <f t="shared" si="148"/>
        <v>40291.747000000003</v>
      </c>
      <c r="Q169" s="101">
        <f t="shared" si="127"/>
        <v>40291.747000000003</v>
      </c>
      <c r="R169" s="101">
        <f>F169</f>
        <v>40291.747000000003</v>
      </c>
      <c r="S169" s="101">
        <v>100</v>
      </c>
      <c r="T169" s="56"/>
    </row>
    <row r="170" spans="1:20" s="24" customFormat="1" x14ac:dyDescent="0.2">
      <c r="A170" s="23"/>
      <c r="B170" s="23"/>
      <c r="C170" s="23"/>
      <c r="D170" s="23"/>
      <c r="H170" s="67"/>
      <c r="I170" s="25"/>
      <c r="J170" s="25"/>
      <c r="K170" s="40">
        <f>J170</f>
        <v>0</v>
      </c>
      <c r="L170" s="40">
        <f>K170</f>
        <v>0</v>
      </c>
      <c r="M170" s="40">
        <f>K170</f>
        <v>0</v>
      </c>
      <c r="N170" s="38">
        <f>I170</f>
        <v>0</v>
      </c>
      <c r="O170" s="40"/>
      <c r="P170" s="38"/>
      <c r="Q170" s="78">
        <f t="shared" si="127"/>
        <v>0</v>
      </c>
      <c r="R170" s="25"/>
      <c r="S170" s="25"/>
      <c r="T170" s="25"/>
    </row>
    <row r="171" spans="1:20" x14ac:dyDescent="0.2">
      <c r="A171" s="26"/>
      <c r="B171" s="27"/>
      <c r="C171" s="27"/>
      <c r="D171" s="27"/>
      <c r="E171" s="28"/>
      <c r="F171" s="28"/>
      <c r="G171" s="28"/>
    </row>
    <row r="172" spans="1:20" x14ac:dyDescent="0.2">
      <c r="A172" s="26"/>
      <c r="B172" s="27"/>
      <c r="C172" s="27"/>
      <c r="D172" s="27"/>
      <c r="E172" s="28"/>
      <c r="F172" s="28"/>
      <c r="G172" s="28"/>
    </row>
    <row r="173" spans="1:20" x14ac:dyDescent="0.2">
      <c r="A173" s="26"/>
      <c r="B173" s="26"/>
      <c r="C173" s="26"/>
      <c r="D173" s="26"/>
    </row>
    <row r="174" spans="1:20" x14ac:dyDescent="0.2">
      <c r="A174" s="26"/>
      <c r="B174" s="26"/>
      <c r="C174" s="26"/>
      <c r="D174" s="26"/>
    </row>
    <row r="175" spans="1:20" x14ac:dyDescent="0.2">
      <c r="A175" s="26"/>
      <c r="B175" s="26"/>
      <c r="C175" s="26"/>
      <c r="D175" s="26"/>
    </row>
    <row r="176" spans="1:20" x14ac:dyDescent="0.2">
      <c r="A176" s="30"/>
      <c r="B176" s="26"/>
      <c r="C176" s="26"/>
      <c r="D176" s="26"/>
    </row>
    <row r="177" spans="1:4" x14ac:dyDescent="0.2">
      <c r="A177" s="26"/>
      <c r="B177" s="26"/>
      <c r="C177" s="26"/>
      <c r="D177" s="26"/>
    </row>
    <row r="178" spans="1:4" x14ac:dyDescent="0.2">
      <c r="A178" s="26"/>
      <c r="B178" s="26"/>
      <c r="C178" s="26"/>
      <c r="D178" s="26"/>
    </row>
    <row r="179" spans="1:4" x14ac:dyDescent="0.2">
      <c r="A179" s="26"/>
      <c r="B179" s="26"/>
      <c r="C179" s="26"/>
      <c r="D179" s="26"/>
    </row>
    <row r="180" spans="1:4" x14ac:dyDescent="0.2">
      <c r="A180" s="26"/>
      <c r="B180" s="26"/>
      <c r="C180" s="26"/>
      <c r="D180" s="26"/>
    </row>
    <row r="181" spans="1:4" x14ac:dyDescent="0.2">
      <c r="A181" s="26"/>
      <c r="B181" s="26"/>
      <c r="C181" s="26"/>
      <c r="D181" s="26"/>
    </row>
    <row r="182" spans="1:4" x14ac:dyDescent="0.2">
      <c r="A182" s="26"/>
      <c r="B182" s="26"/>
      <c r="C182" s="26"/>
      <c r="D182" s="26"/>
    </row>
    <row r="183" spans="1:4" x14ac:dyDescent="0.2">
      <c r="A183" s="26"/>
      <c r="B183" s="26"/>
      <c r="C183" s="26"/>
      <c r="D183" s="26"/>
    </row>
    <row r="184" spans="1:4" x14ac:dyDescent="0.2">
      <c r="A184" s="26"/>
      <c r="B184" s="26"/>
      <c r="C184" s="26"/>
      <c r="D184" s="26"/>
    </row>
    <row r="185" spans="1:4" x14ac:dyDescent="0.2">
      <c r="A185" s="26"/>
      <c r="B185" s="26"/>
      <c r="C185" s="26"/>
      <c r="D185" s="26"/>
    </row>
    <row r="186" spans="1:4" x14ac:dyDescent="0.2">
      <c r="A186" s="26"/>
      <c r="B186" s="26"/>
      <c r="C186" s="26"/>
      <c r="D186" s="26"/>
    </row>
    <row r="187" spans="1:4" x14ac:dyDescent="0.2">
      <c r="A187" s="26"/>
      <c r="B187" s="26"/>
      <c r="C187" s="26"/>
      <c r="D187" s="26"/>
    </row>
    <row r="188" spans="1:4" x14ac:dyDescent="0.2">
      <c r="A188" s="26"/>
      <c r="B188" s="26"/>
      <c r="C188" s="26"/>
      <c r="D188" s="26"/>
    </row>
    <row r="192" spans="1:4" x14ac:dyDescent="0.2">
      <c r="A192" s="41"/>
    </row>
  </sheetData>
  <autoFilter ref="A8:T170"/>
  <mergeCells count="22">
    <mergeCell ref="A1:T1"/>
    <mergeCell ref="A2:T2"/>
    <mergeCell ref="A3:T3"/>
    <mergeCell ref="A5:A6"/>
    <mergeCell ref="B5:B6"/>
    <mergeCell ref="C5:C6"/>
    <mergeCell ref="G5:G6"/>
    <mergeCell ref="H5:H6"/>
    <mergeCell ref="I5:I6"/>
    <mergeCell ref="N5:N6"/>
    <mergeCell ref="R5:S5"/>
    <mergeCell ref="J5:J6"/>
    <mergeCell ref="F5:F6"/>
    <mergeCell ref="P5:P6"/>
    <mergeCell ref="Q5:Q6"/>
    <mergeCell ref="T5:T6"/>
    <mergeCell ref="E5:E6"/>
    <mergeCell ref="D5:D6"/>
    <mergeCell ref="K5:K6"/>
    <mergeCell ref="M5:M6"/>
    <mergeCell ref="L5:L6"/>
    <mergeCell ref="O5:O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край</vt:lpstr>
      <vt:lpstr>край!Заголовки_для_печати</vt:lpstr>
      <vt:lpstr>край!Область_печати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shkolina</dc:creator>
  <cp:lastModifiedBy>Ольга В. Вильнер</cp:lastModifiedBy>
  <cp:lastPrinted>2023-07-03T05:53:22Z</cp:lastPrinted>
  <dcterms:created xsi:type="dcterms:W3CDTF">2020-11-20T05:51:51Z</dcterms:created>
  <dcterms:modified xsi:type="dcterms:W3CDTF">2023-08-16T07:17:22Z</dcterms:modified>
</cp:coreProperties>
</file>