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360" windowWidth="27720" windowHeight="12315"/>
  </bookViews>
  <sheets>
    <sheet name="край" sheetId="1" r:id="rId1"/>
  </sheets>
  <definedNames>
    <definedName name="_xlnm._FilterDatabase" localSheetId="0" hidden="1">край!$A$7:$I$175</definedName>
    <definedName name="_xlnm.Print_Titles" localSheetId="0">край!$A:$A,край!$5:$6</definedName>
    <definedName name="_xlnm.Print_Area" localSheetId="0">край!$A$1:$L$174</definedName>
  </definedNames>
  <calcPr calcId="145621"/>
</workbook>
</file>

<file path=xl/calcChain.xml><?xml version="1.0" encoding="utf-8"?>
<calcChain xmlns="http://schemas.openxmlformats.org/spreadsheetml/2006/main">
  <c r="K15" i="1" l="1"/>
  <c r="K128" i="1" l="1"/>
  <c r="L128" i="1" s="1"/>
  <c r="L15" i="1" l="1"/>
  <c r="K164" i="1" l="1"/>
  <c r="K160" i="1"/>
  <c r="K159" i="1" s="1"/>
  <c r="K153" i="1"/>
  <c r="L153" i="1" s="1"/>
  <c r="K154" i="1"/>
  <c r="L154" i="1" s="1"/>
  <c r="K138" i="1"/>
  <c r="L138" i="1" s="1"/>
  <c r="K137" i="1"/>
  <c r="L137" i="1" s="1"/>
  <c r="K127" i="1"/>
  <c r="L127" i="1" s="1"/>
  <c r="K124" i="1"/>
  <c r="L124" i="1" s="1"/>
  <c r="K125" i="1"/>
  <c r="L125" i="1" s="1"/>
  <c r="K115" i="1"/>
  <c r="L115" i="1" s="1"/>
  <c r="K97" i="1"/>
  <c r="L97" i="1" s="1"/>
  <c r="K96" i="1"/>
  <c r="L96" i="1" s="1"/>
  <c r="K66" i="1"/>
  <c r="L66" i="1" s="1"/>
  <c r="K65" i="1"/>
  <c r="L65" i="1" s="1"/>
  <c r="K16" i="1"/>
  <c r="K92" i="1"/>
  <c r="K136" i="1" l="1"/>
  <c r="L136" i="1" s="1"/>
  <c r="K114" i="1"/>
  <c r="L114" i="1" s="1"/>
  <c r="K64" i="1"/>
  <c r="L64" i="1" s="1"/>
  <c r="K10" i="1"/>
  <c r="L10" i="1" s="1"/>
  <c r="K13" i="1"/>
  <c r="L13" i="1" s="1"/>
  <c r="L16" i="1"/>
  <c r="K14" i="1"/>
  <c r="L14" i="1" s="1"/>
  <c r="K95" i="1"/>
  <c r="L95" i="1" s="1"/>
  <c r="K91" i="1"/>
  <c r="L91" i="1" s="1"/>
  <c r="L92" i="1"/>
  <c r="L159" i="1"/>
  <c r="K158" i="1"/>
  <c r="L158" i="1" s="1"/>
  <c r="K12" i="1"/>
  <c r="K9" i="1"/>
  <c r="C160" i="1"/>
  <c r="C158" i="1" s="1"/>
  <c r="J159" i="1"/>
  <c r="J158" i="1" s="1"/>
  <c r="C153" i="1"/>
  <c r="J137" i="1"/>
  <c r="C136" i="1"/>
  <c r="C124" i="1"/>
  <c r="J115" i="1"/>
  <c r="J114" i="1" s="1"/>
  <c r="C114" i="1"/>
  <c r="J97" i="1"/>
  <c r="J96" i="1"/>
  <c r="J95" i="1" s="1"/>
  <c r="C95" i="1"/>
  <c r="J92" i="1"/>
  <c r="J91" i="1" s="1"/>
  <c r="C91" i="1"/>
  <c r="J65" i="1"/>
  <c r="J64" i="1" s="1"/>
  <c r="J16" i="1"/>
  <c r="J13" i="1" s="1"/>
  <c r="C14" i="1"/>
  <c r="C8" i="1" l="1"/>
  <c r="L12" i="1"/>
  <c r="K11" i="1"/>
  <c r="L11" i="1" s="1"/>
  <c r="L9" i="1"/>
  <c r="K8" i="1"/>
  <c r="L8" i="1" s="1"/>
  <c r="J9" i="1"/>
  <c r="J12" i="1"/>
  <c r="J11" i="1" s="1"/>
  <c r="J10" i="1"/>
  <c r="J8" i="1" l="1"/>
</calcChain>
</file>

<file path=xl/sharedStrings.xml><?xml version="1.0" encoding="utf-8"?>
<sst xmlns="http://schemas.openxmlformats.org/spreadsheetml/2006/main" count="509" uniqueCount="271">
  <si>
    <t>Информация</t>
  </si>
  <si>
    <t>Направление финансирования</t>
  </si>
  <si>
    <t>уровень бюджета</t>
  </si>
  <si>
    <t>КБК в 2021 году</t>
  </si>
  <si>
    <t>Начислено с начала года</t>
  </si>
  <si>
    <t>Начислено, но не перечислено получателям</t>
  </si>
  <si>
    <t>Остаток  средств бюджета после начисления</t>
  </si>
  <si>
    <t>Сумма</t>
  </si>
  <si>
    <t xml:space="preserve">% исполнения </t>
  </si>
  <si>
    <t xml:space="preserve"> </t>
  </si>
  <si>
    <t>Государственная программа края "Развитие сельского хозяйства и регулирование рынков сельскохозяйственной продукции, сырья и продовольствия"</t>
  </si>
  <si>
    <t>Справочно:</t>
  </si>
  <si>
    <t>краевой бюджет</t>
  </si>
  <si>
    <t>01</t>
  </si>
  <si>
    <t>в 2020 году профинансированы мероприятия, не предусмотренные на 2021 год:</t>
  </si>
  <si>
    <t>федеральный бюджет</t>
  </si>
  <si>
    <t>02</t>
  </si>
  <si>
    <t xml:space="preserve"> - Социальные выплаты на обустройство гражданам, изъявившим желание переехать на постоянное место жительства в сельскую местность </t>
  </si>
  <si>
    <t>тыс. рублей</t>
  </si>
  <si>
    <t>Прямая поддержка отрасли</t>
  </si>
  <si>
    <t xml:space="preserve"> - Субсидии на  компенсацию части затрат на содержание племенных рогачей маралов</t>
  </si>
  <si>
    <t>1 Подпрограмма "Развитие отраслей агропромышленного комплекса"</t>
  </si>
  <si>
    <t>соф</t>
  </si>
  <si>
    <t>Субсидии на компенсацию части стоимости элитных и (или) репродукционных, и (или) гибридных семян сельскохозяйственных растений</t>
  </si>
  <si>
    <t>14 Б 00 21720</t>
  </si>
  <si>
    <t>35 получателей/             43 пакетов</t>
  </si>
  <si>
    <t>Субсидии на  компенсацию части затрат на производство и реализацию сухого молока и (или) сыра полутвердого, и (или) сыра твердого</t>
  </si>
  <si>
    <t>14 Б 00 21730</t>
  </si>
  <si>
    <t xml:space="preserve">5 получателей </t>
  </si>
  <si>
    <t>Субсидии на оказание несвязанной поддержки в области растениеводства государственным и муниципальным предприятиям, сельскохозяйственным товаропроизводителям</t>
  </si>
  <si>
    <t>14 Б 00 21880</t>
  </si>
  <si>
    <t xml:space="preserve">47 получателей </t>
  </si>
  <si>
    <t>Субсидии на компенсацию части затрат на приобретение кормов для рыбы</t>
  </si>
  <si>
    <t>14 Б 00 22180</t>
  </si>
  <si>
    <t xml:space="preserve">4 получателя </t>
  </si>
  <si>
    <t>Субсидии на компенсацию части затрат на производство и реализацию молока</t>
  </si>
  <si>
    <t>14 Б 00 24050</t>
  </si>
  <si>
    <t>147 получателей</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</si>
  <si>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</si>
  <si>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</si>
  <si>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21 получателей- 25 пакетов</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</si>
  <si>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</si>
  <si>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</si>
  <si>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1 получатель</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</si>
  <si>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</si>
  <si>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</si>
  <si>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t>18 получателей/ 33 договора</t>
  </si>
  <si>
    <t>Субсидии на компенсацию части затрат на содержание коров и нетелей крупного рогатого скота</t>
  </si>
  <si>
    <t>14 Б 00 24330</t>
  </si>
  <si>
    <t xml:space="preserve">88 получателей </t>
  </si>
  <si>
    <t>Субсидии на компенсацию части затрат на производство и реализацию продукции птицеводства</t>
  </si>
  <si>
    <t>14 Б 00 24360</t>
  </si>
  <si>
    <t>5 получателей</t>
  </si>
  <si>
    <t>Субсидии на компенсацию части затрат на производство оригинальных и элитных семян зерновых и (или) зернобобовых культур</t>
  </si>
  <si>
    <t>14 Б 00 24390</t>
  </si>
  <si>
    <t xml:space="preserve">3 получателя </t>
  </si>
  <si>
    <t>Субсидии на оказание поддержки производства продукции животноводства в районах Крайнего Севера</t>
  </si>
  <si>
    <t>14 Б 00 24450</t>
  </si>
  <si>
    <t>Субсидии на возмещение части затрат на проведение некорневой подкормки минеральными азотными удобрениями посевов озимой и яровой пшеницы</t>
  </si>
  <si>
    <t>14 Б 00 24460</t>
  </si>
  <si>
    <t>Гранты в форме субсидий сельскохозяйственным научным организациям на финансовое обеспечение затрат на развитие материально-технической базы, необходимой для реализации научных, научно-технических проектов и (или) на поддержку производства, и (или) на реализацию сельскохозяйственной продукции собственного производства</t>
  </si>
  <si>
    <t>14 Б 00 24470</t>
  </si>
  <si>
    <t>Субсидии на возмещение части затрат на производство органической продукции в области растениеводства, поставляемой на экспорт</t>
  </si>
  <si>
    <t>14 Б 00 24480</t>
  </si>
  <si>
    <t>Субсидии на компенсацию части затрат на производство и реализацию муки, и (или) крупы, и (или) макаронных изделий</t>
  </si>
  <si>
    <t>14 Б 00 24810</t>
  </si>
  <si>
    <t xml:space="preserve">Субсидии на возмещение части затрат, связанных с оказанием услуг по продвижению пищевых продуктов </t>
  </si>
  <si>
    <t>14 Б 00 24350</t>
  </si>
  <si>
    <t>Субсидии на возмещение части затрат, направленных на обеспечение прироста собственного производства зерновых, зернобобовых и масличных (за исключением рапса и сои) культур</t>
  </si>
  <si>
    <t>14 Б 00 R5021</t>
  </si>
  <si>
    <t>59 получателей</t>
  </si>
  <si>
    <t>Субсидии на возмещение части затрат, направленных на обеспечение прироста собственного производства молока</t>
  </si>
  <si>
    <t>14 Б 00 R5022</t>
  </si>
  <si>
    <t>38 получателей</t>
  </si>
  <si>
    <t>Cубсидии на возмещение части затрат на поддержку элитного семеноводства и на проведение агротехнических работ в области семеноводства сельскохозяйственных культур</t>
  </si>
  <si>
    <t>14 Б 00 R5081</t>
  </si>
  <si>
    <t>183 получателя</t>
  </si>
  <si>
    <t>Cубсидии на возмещение части затрат на поддержку собственного производства молока</t>
  </si>
  <si>
    <t>14 Б 00 R5082</t>
  </si>
  <si>
    <t>108 получателей</t>
  </si>
  <si>
    <t xml:space="preserve">Субсидии на возмещение части затрат на племенное маточное поголовье с/х животных, племенных быков-производителей  </t>
  </si>
  <si>
    <t>14 Б 00 R5083</t>
  </si>
  <si>
    <t xml:space="preserve">16 получателей </t>
  </si>
  <si>
    <t>Субсидии на 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</si>
  <si>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14 Б 00 R5084</t>
  </si>
  <si>
    <t xml:space="preserve">453 получателей </t>
  </si>
  <si>
    <t>Субсидии на возмещение части затрат на уплату страховых премий, начисленных по договорам сельскохозяйственного страхования в области растениеводства, и (или) животноводства, и (или) товарной аквакультуры (товарного рыбоводства)</t>
  </si>
  <si>
    <t>14 Б 00 R5085</t>
  </si>
  <si>
    <t>1 получатель /       1 договор</t>
  </si>
  <si>
    <t>Субсидии на возмещение части затрат, связанных с приобретением продовольственной пшеницы для производства муки</t>
  </si>
  <si>
    <t>14 Б 00 R6010</t>
  </si>
  <si>
    <t>6 получателей</t>
  </si>
  <si>
    <t xml:space="preserve">Субсидии на возмещение  части затрат на реализацию произведенных и реализованных хлеба и хлебобулочных изделий </t>
  </si>
  <si>
    <t>14 Б 00 R6020</t>
  </si>
  <si>
    <t>8 получателей</t>
  </si>
  <si>
    <t>Субсидии на возмещение части затрат, направленных на производство бобов соевых и (или) семян рапса масличных культур</t>
  </si>
  <si>
    <t>14 Б Т2 52590</t>
  </si>
  <si>
    <t>2 Подпрограмма "Развитие малых форм хозяйствования и сельскохозяйственной кооперации"</t>
  </si>
  <si>
    <t xml:space="preserve">Cубсидии центру компетенций в сфере сельскохозяйственной кооперации и поддержки фермеров на финасовое обеспечение затрат, связанных с осуществлением его деятельности, с оказанием консультационных услуг </t>
  </si>
  <si>
    <t>14 5 00 22450</t>
  </si>
  <si>
    <t>Субсидии на возмещение части затрат на содержание коров молочного направления продуктивности, находящихся в собственности и (или) пользовании у граждан, ведущих личное подсобное хозяйство, являющихся членами сельскохозяйственного потребительского кооператива</t>
  </si>
  <si>
    <t>14 5 00 22460</t>
  </si>
  <si>
    <t>17 получателей</t>
  </si>
  <si>
    <t xml:space="preserve">Субсидии на возмещение части затрат на приобретение племенных нетелей и (или) племенных коров, и (или) молодняка крупного рогатого скота для их последующей передачи в собственность граждан, ведущих личное подсобное хозяйство на территории края, являющихся членами сельскохозяйственного потребительского кооператива </t>
  </si>
  <si>
    <t>14 5 00 22470</t>
  </si>
  <si>
    <t xml:space="preserve">5 получателя </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</si>
  <si>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</si>
  <si>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14 5 00 22900</t>
  </si>
  <si>
    <t xml:space="preserve">50 получателей </t>
  </si>
  <si>
    <t>Субсидии на возмещение части затрат, связанных с закупкой продовольственной продукции</t>
  </si>
  <si>
    <t>Гранты в форме субсидий на финансовое обеспечение затрат на развитие несельскохозяйственных видов деятельности</t>
  </si>
  <si>
    <t>14 5 00 22920</t>
  </si>
  <si>
    <t>Субсидии крестьянским (фермерским) хозяйствам, сельскохозяйственным потребительским кооперативам и сельскохозяйственным потребительским кооперативам, образованным двумя и более сельскохозяйственными потребительскими кооперативами, зарегистрированными на территории края, на возмещение части затрат на уплату процентов по кредитам (займам), полученным на срок до 2 лет и до 8 лет</t>
  </si>
  <si>
    <t>14 5 00 22440</t>
  </si>
  <si>
    <t>1 получатель/ 1 договор</t>
  </si>
  <si>
    <t>Субсидии гражданам, ведущим личное подсобное хозяйство на территории края, на возмещение части затрат на уплату процентов по кредитам, полученным на срок до 5 лет</t>
  </si>
  <si>
    <t>14 5 00 24380</t>
  </si>
  <si>
    <t>5 муниципальных образований</t>
  </si>
  <si>
    <t>Гранты в форме субсидий на финансовое обеспечение затрат на  развитие сельскохозяйственных потребительских кооперативов</t>
  </si>
  <si>
    <t>14 5 00 22480</t>
  </si>
  <si>
    <t>Гранты в форме субсидий главам крестьянских (фермерских) хозяйств или индивидуальным предпринимателям, являющимся сельскохозяйственными товаропроизводителями, на финансовое обеспечение затрат на развитие семейных ферм</t>
  </si>
  <si>
    <t>14 5 00 R5023</t>
  </si>
  <si>
    <t>Гранты в форме субсидий сельскохозяйственным потребительским кооперативам на финансовое обеспечение затрат на развитие материально-технической базы</t>
  </si>
  <si>
    <t>14 5 00 R5024</t>
  </si>
  <si>
    <t>Гранты в форме субсидий «Агростартап» крестьянским (фермерским) хозяйствам или индивидуальным предпринимателям, основным видом деятельности которых является производство или переработка сельскохозяйственной продукции, на финансовое обеспечение затрат, связанных с реализацией проекта создания и (или) развития хозяйства</t>
  </si>
  <si>
    <t>14 5 I7 54801</t>
  </si>
  <si>
    <t>Субсидии сельскохозяйственным потребительским кооперативам на возмещение части затрат, понесенных в текущем финансовом году</t>
  </si>
  <si>
    <t>14 5 I7 54802</t>
  </si>
  <si>
    <t>3 получателя</t>
  </si>
  <si>
    <t>Субсидии центру компетенций в сфере сельскохозяйственной кооперации и поддержки фермеров на финансовое обеспечение затрат, связанных с осуществлением деятельности</t>
  </si>
  <si>
    <t>14 5 I7 54803</t>
  </si>
  <si>
    <t>3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</si>
  <si>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</si>
  <si>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t>14 В 00 22080</t>
  </si>
  <si>
    <r>
      <t xml:space="preserve">Расходы на закупку автотранспортных средств,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приборов и инструментов для проведения искусственного осеменения сельскохозяйственных животных </t>
    </r>
    <r>
      <rPr>
        <b/>
        <sz val="12"/>
        <color rgb="FF996633"/>
        <rFont val="Times New Roman"/>
        <family val="1"/>
        <charset val="204"/>
      </rPr>
      <t>(ветслужба)</t>
    </r>
  </si>
  <si>
    <t>14 В 00 24040</t>
  </si>
  <si>
    <t>4 Подпрограмма "Стимулирование инвестиционной деятельности в агропромышленном комплексе"</t>
  </si>
  <si>
    <t>Субсидии на компенсацию части затрат на выполнение инженерных изысканий и (или) на разработку проектной документации, и (или) проведение экспертизы проектной документации и строительство учебно-опытных животноводческих комплексов молочного направления, животноводческих объектов для содержания  быков-производителей или маралов</t>
  </si>
  <si>
    <t>14 Г 00 22350</t>
  </si>
  <si>
    <t>Субсидии на возмещение части затрат на уплату основного долга и затрат на уплату процентов по кредитным договорам, заключенным с 1 января 2020 года на срок до 4 лет</t>
  </si>
  <si>
    <t>14 Г 00 22790</t>
  </si>
  <si>
    <t xml:space="preserve">Субсидии на возмещение части затрат на уплату процентов по инвестиционным кредитам, полученным на срок до 10 лет </t>
  </si>
  <si>
    <t>14 Г 00 22820</t>
  </si>
  <si>
    <t>30 получателей / 59 договоров</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</si>
  <si>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</si>
  <si>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</si>
  <si>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Субсидии на возмещение части прямых понесенных затрат на создание и (или) модернизацию объектов агропромышленного комплекса, на приобретение племенного материала, специализированного и технологического оборудования, сельскохозяйственной техники, автомобильного транспорта, на подключение (технологическое присоединение) к сетям инженерно-технического обеспечения в рамках реализации приоритетных инвестиционных проектов в агропромышленном комплексе</t>
  </si>
  <si>
    <t>14 Г 00 22860</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</si>
  <si>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</si>
  <si>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</si>
  <si>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33 получателей/ 53 договоров</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</si>
  <si>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t>
  </si>
  <si>
    <t>14 Г 00 23100</t>
  </si>
  <si>
    <t>5 получателей/  7 договоров</t>
  </si>
  <si>
    <t>Субсидии на возмещение части затрат на уплату процентов по инвестиционным кредитам (займам), полученным на срок до 8 лет, до 10 лет и до 15 лет</t>
  </si>
  <si>
    <t>14 Г 00 23110</t>
  </si>
  <si>
    <t>15 получателей/ 25 договоров</t>
  </si>
  <si>
    <t>Субсидии на возмещение (финансовое обеспечение) части затрат на строительство заготовительных пунктов, включая затраты на приобретение технологического оборудования для переработки сельскохозяйственной, лесной продукции</t>
  </si>
  <si>
    <t>14 Г 00 23120</t>
  </si>
  <si>
    <t xml:space="preserve">Субсидии на возмещение части затрат на строительство и (или) реконструкцию животноводческих объектов для производства молока </t>
  </si>
  <si>
    <t>14 Г 00 23130</t>
  </si>
  <si>
    <t>Субсидии на возмещение части затрат на уплату процентов по инвестиционным кредитам (займам) в агропромышленном комплексе</t>
  </si>
  <si>
    <t>14 Г 00 R4330</t>
  </si>
  <si>
    <t>15 получателей / 25 договоров</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</si>
  <si>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</si>
  <si>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R5260</t>
  </si>
  <si>
    <t>1 получатель/  3 договора</t>
  </si>
  <si>
    <t>5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</si>
  <si>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t>
  </si>
  <si>
    <t>14 4 00 22310</t>
  </si>
  <si>
    <t>112 получателей/                          322 договора</t>
  </si>
  <si>
    <t>Субсидии на возмещение части затрат, связанных с приобретением оборудования для цифровизации и автоматизации процессов производства продукции растенивеводства и (или) животноводства и (или) программного обеспечения</t>
  </si>
  <si>
    <t>14 4 00 22320</t>
  </si>
  <si>
    <t>16 получателей</t>
  </si>
  <si>
    <t>Расходы на приобретение изделий автомобильной промышленности, тракторов, сельскохозяйственных машин, оборудования и (или) линий, предназначенных для производства молочной продукции,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</si>
  <si>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</si>
  <si>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</si>
  <si>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</si>
  <si>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80 получателей/ 116 договоров</t>
  </si>
  <si>
    <t>Субсидии на компенсацию части затрат, связанных с оплатой первоначального (авансового) лизингового взноса, очередных лизинговых или арендных платежей</t>
  </si>
  <si>
    <t>14 4 00 22800</t>
  </si>
  <si>
    <t>63 получателей/ 257 договоров</t>
  </si>
  <si>
    <t>Субсидии на компенсацию части затрат, связанных с приобретением машин и оборудования для пищевой, перерабатывающей и элеваторной промышленности, модульных объектов,  сельскохозяйственных машин и оборудования для производства оригинальных и элитных семян сельскохозяйственных культур, оборудования для доения коров</t>
  </si>
  <si>
    <t>14 4 00 24510</t>
  </si>
  <si>
    <t>13 получателей/ 42 договорв</t>
  </si>
  <si>
    <t>Субсидии на компенсацию части затрат на реализацию мероприятий, направленных на увеличение уровня напряжения в точке присоединения энергопринимающих устройств</t>
  </si>
  <si>
    <t>14 4 00 24520</t>
  </si>
  <si>
    <t>Субсидии на компенсацию части затрат, связанных с приобретением новых тракторов и (или) новых самоходных зерноуборочных, и (или) самоходных кормоуборочных комбайнов, и (или) новых зерновых сушилок, и (или) новых посевных комплексов</t>
  </si>
  <si>
    <t>14 4 00 24530</t>
  </si>
  <si>
    <t>96 получателей/116 договоров</t>
  </si>
  <si>
    <t>6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</si>
  <si>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</si>
  <si>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14 А 00 24180</t>
  </si>
  <si>
    <t>7 Подпрограмма "Кадровое обеспечение агропромышленного комплекса"</t>
  </si>
  <si>
    <t>Оплата услуг по проведению лекций, семинаров, дополнительному профессиональному образованию работников сельскохозяйственных товаропроизводителей, вновь созданных сельскохозяйственных товаропроизводителей, организаций агропромышленного комплекса, государственных и муниципальных предприятий, преподавателей, мастеров производственного обучения сельскохозяйственных образовательных организаций и муниципальных служащих</t>
  </si>
  <si>
    <t>14 6 00 22520</t>
  </si>
  <si>
    <t xml:space="preserve">Социальные выплаты на обустройство молодым специалистам, молодым рабочим, гражданам </t>
  </si>
  <si>
    <t>14 6 00 22550</t>
  </si>
  <si>
    <t>115 получателей</t>
  </si>
  <si>
    <t>Субсидии сельскохозяйственным товаропроизводителям, вновь созданным сельскохозяйственным товаропроизводителям на возмещение части затрат, связанных с выплатой заработной платы молодому специалисту, студентам, в случае их трудоустройства по срочному трудовому договору в период прохождения практической подготовки</t>
  </si>
  <si>
    <t>14 6 00 22560</t>
  </si>
  <si>
    <t>74 получателей/                                        826 период</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</si>
  <si>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дополнительным профессиональным образованием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</si>
  <si>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</si>
  <si>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 xml:space="preserve">Социальная выплата работникам сельскохозяйственных товаропроизводителей, вновь созданных сельскохозяйственных товаропроизводителей, сельскохозяйственных научных организаций на компенсацию затрат, связанных с получением ими высшего образования по очно-заочной, заочной форме обучения по специальности, направлению подготовки, соответствующим их трудовой функции </t>
  </si>
  <si>
    <t>14 6 00 24680</t>
  </si>
  <si>
    <t xml:space="preserve">14 получателей / 17 пакетов </t>
  </si>
  <si>
    <r>
      <t xml:space="preserve">Гранты в форме субсидий общеобразовательным организациям на финансовое обеспечение затрат, связанных с реализацией образовательных программ в области агротехнического образования  в сетевой форме </t>
    </r>
    <r>
      <rPr>
        <sz val="12"/>
        <color theme="3" tint="0.39997558519241921"/>
        <rFont val="Times New Roman"/>
        <family val="1"/>
        <charset val="204"/>
      </rPr>
      <t>(минобразования края)</t>
    </r>
  </si>
  <si>
    <t>14 6 00 24670</t>
  </si>
  <si>
    <r>
      <t xml:space="preserve">Субсидии на цели, не связанные с финансовым обеспечением выполнения государственного задания на оказание государственных услуг (выполнение работ), профессиональным образовательным организациям, осуществляющим подготовку кадров по укрупненным группам профессий и специальностей «Сельское хозяйство и сельскохозяйственные науки», «Промышленная экология и биотехнологии», для приобретения минеральных удобрений, средств химической защиты растений, элитных семян, племенных телок и (или) нетелей молочного направления продуктивности, оленей, изделий автомобильной промышленности, тракторов, сельскохозяйственных машин и оборудования, оборудования технологического для легкой и пищевой промышленности, учебного и лабораторного оборудования, программного обеспечения, в целях укрепления их материально-технической базы </t>
    </r>
    <r>
      <rPr>
        <sz val="12"/>
        <color rgb="FF008080"/>
        <rFont val="Times New Roman"/>
        <family val="1"/>
        <charset val="204"/>
      </rPr>
      <t>(минобразования края)</t>
    </r>
  </si>
  <si>
    <t>14 6 00 22570</t>
  </si>
  <si>
    <t>7 Подпрограмма "Комплексное развитие сельских территорий"</t>
  </si>
  <si>
    <t>Социальные выплаты на строительство (приобретение) жилья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</si>
  <si>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14 7 00 22610</t>
  </si>
  <si>
    <t>29 получателей</t>
  </si>
  <si>
    <t xml:space="preserve">Иные межбюджетные трансферты бюджетам муниципальных районов Красноярского края, реализующих муниципальные программы, направленные на развитие сельских территорий </t>
  </si>
  <si>
    <t>Субсидии сельскохозяйственным товаропроизводителям, за исключением граждан, ведущих ЛПХ,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</si>
  <si>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</si>
  <si>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Социальные выплаты гражданам,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 на строительство (приобретение) жилья</t>
  </si>
  <si>
    <t>14 7 00 22650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</si>
  <si>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</si>
  <si>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</si>
  <si>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Субсидии на возмещение фактически понесенных затрат по заключенным с работниками ученическим договорам и по заключенным договорам о целевом обучении с гражданами Российской Федерации, проходящими профессиональное обучение</t>
  </si>
  <si>
    <t>14 7 00 R5761</t>
  </si>
  <si>
    <t>Субсидии на возмещение фактически понесенных затрат, связанных с оплатой труда и проживанием студентов - граждан Российской Федерации, профессионально обучающихся, привлеченных для прохождения производственной практики</t>
  </si>
  <si>
    <t>14 7 00 R5762</t>
  </si>
  <si>
    <t>Социальные выплаты на строительство (приобретение) жилья гражданам, проживающим на сельских территориях</t>
  </si>
  <si>
    <t>14 7 00 R5764</t>
  </si>
  <si>
    <t>4 получателя</t>
  </si>
  <si>
    <t>8 Подпрограмма "Поддержка садоводства и огородничества"</t>
  </si>
  <si>
    <t>Гранты в форме субсидий некоммерческим товариществам на финансовое обеспечение затрат на реализацию программ развития инфраструктуры территорий некоммерческих товариществ</t>
  </si>
  <si>
    <t>14 Д 00 24400</t>
  </si>
  <si>
    <t>Гранты в форме субсидий некоммерческим товариществам на финансовое обеспечение затрат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товарищества</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</si>
  <si>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</si>
  <si>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t>
  </si>
  <si>
    <t>14 Д 00 75750</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</si>
  <si>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</si>
  <si>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</si>
  <si>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министерство сельского хозяйства и торговли (грбс - 121)</t>
  </si>
  <si>
    <t>14 8 00 00210</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</si>
  <si>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</si>
  <si>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</si>
  <si>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</si>
  <si>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</si>
  <si>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t>14 8 00 00610</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</si>
  <si>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</si>
  <si>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</si>
  <si>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t>14 8 00 08100</t>
  </si>
  <si>
    <r>
      <t>за счет доходов от сдачи в аренду имущества</t>
    </r>
    <r>
      <rPr>
        <sz val="11"/>
        <rFont val="Times New Roman"/>
        <family val="1"/>
        <charset val="204"/>
      </rPr>
      <t xml:space="preserve"> (ветслужба)</t>
    </r>
  </si>
  <si>
    <t>14 8 00 07200</t>
  </si>
  <si>
    <t>Расходы на закупку электронно-вычислительной техники, оргтехники, сетевого и серверного оборудования, компьютерного программного обеспечения и услуг по его разработке, модификации, адаптации, тестированию, сопровождению (в том числе технической поддержки) для центрального узла информационного обеспечения агропромышленного комплекса и услуг по обучению специалистов, использующих программное обеспечение</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</si>
  <si>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</si>
  <si>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</si>
  <si>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</si>
  <si>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</si>
  <si>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</si>
  <si>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</si>
  <si>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</si>
  <si>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t>Расходы на реализацию региональной программы Красноярского края "Обеспечение защиты прав потребителей"</t>
  </si>
  <si>
    <t>14 8 00 22720</t>
  </si>
  <si>
    <t xml:space="preserve">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(в соответствии с Законом края от 7 февраля 2008 года N 4-1254) </t>
  </si>
  <si>
    <t>14 8 00 75120</t>
  </si>
  <si>
    <t>по состоянию на 01.07.2021</t>
  </si>
  <si>
    <t xml:space="preserve"> - Расходы на закупку консультационных услуг</t>
  </si>
  <si>
    <t>тыс. руб.</t>
  </si>
  <si>
    <t xml:space="preserve"> - Субсидии на приобретение телок и (или) нетелей и (или) коров-первотелок для замены поголовья коров, больных лейкозом и (или) инфицированных вирусом лейкоза крупного рогатого скота, выбывших на убой</t>
  </si>
  <si>
    <r>
      <t xml:space="preserve">Справочно: </t>
    </r>
    <r>
      <rPr>
        <b/>
        <sz val="12"/>
        <rFont val="Times New Roman"/>
        <family val="1"/>
        <charset val="204"/>
      </rPr>
      <t>начислено получателям за февраль-июнь 2020</t>
    </r>
  </si>
  <si>
    <t>Перечислено получателям на 01.07.2021</t>
  </si>
  <si>
    <t>Количество получателей субсидий/ договоров на 01.07.2021</t>
  </si>
  <si>
    <t>План</t>
  </si>
  <si>
    <t>о финансировании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2021 году</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</si>
</sst>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00000"/>
    <numFmt numFmtId="165" formatCode="?"/>
    <numFmt numFmtId="166" formatCode="#,##0.000"/>
    <numFmt numFmtId="167" formatCode="#,##0.0"/>
    <numFmt numFmtId="168" formatCode="#,##0.0000"/>
    <numFmt numFmtId="169" formatCode="#,##0.00000"/>
    <numFmt numFmtId="170" formatCode="_-* #,##0.00_р_._-;\-* #,##0.00_р_._-;_-* &quot;-&quot;??_р_._-;_-@_-"/>
  </numFmts>
  <fonts count="27" x14ac:knownFonts="1">
    <font>
      <sz val="10"/>
      <name val="Arial Cyr"/>
      <charset val="204"/>
    </font>
    <font>
      <sz val="10"/>
      <name val="Arial Cyr"/>
      <charset val="204"/>
    </font>
    <font>
      <b/>
      <sz val="12"/>
      <name val="Times New Roman"/>
      <family val="1"/>
      <charset val="204"/>
    </font>
    <font>
      <sz val="12"/>
      <name val="Times New Roman"/>
      <family val="1"/>
      <charset val="204"/>
    </font>
    <font>
      <b/>
      <u/>
      <sz val="12"/>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sz val="10"/>
      <name val="Arial"/>
      <family val="2"/>
      <charset val="204"/>
    </font>
    <font>
      <sz val="8"/>
      <name val="Arial Cyr"/>
    </font>
    <font>
      <b/>
      <sz val="11"/>
      <color rgb="FF996633"/>
      <name val="Times New Roman"/>
      <family val="1"/>
      <charset val="204"/>
    </font>
    <font>
      <b/>
      <sz val="12"/>
      <color rgb="FF996633"/>
      <name val="Times New Roman"/>
      <family val="1"/>
      <charset val="204"/>
    </font>
    <font>
      <sz val="12"/>
      <color indexed="8"/>
      <name val="Times New Roman"/>
      <family val="1"/>
      <charset val="204"/>
    </font>
    <font>
      <sz val="12"/>
      <color theme="3" tint="0.39997558519241921"/>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
      <sz val="11"/>
      <name val="Times New Roman"/>
      <family val="1"/>
      <charset val="204"/>
    </font>
    <font>
      <sz val="11"/>
      <color theme="1"/>
      <name val="Calibri"/>
      <family val="2"/>
      <charset val="204"/>
      <scheme val="minor"/>
    </font>
    <font>
      <sz val="11"/>
      <color theme="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3">
    <xf numFmtId="0" fontId="0" fillId="0" borderId="0"/>
    <xf numFmtId="43" fontId="1" fillId="0" borderId="0" applyFont="0" applyFill="0" applyBorder="0" applyAlignment="0" applyProtection="0"/>
    <xf numFmtId="0" fontId="15" fillId="0" borderId="0"/>
    <xf numFmtId="0" fontId="1" fillId="0" borderId="0"/>
    <xf numFmtId="0" fontId="1" fillId="0" borderId="0"/>
    <xf numFmtId="0" fontId="25" fillId="0" borderId="0"/>
    <xf numFmtId="0" fontId="25" fillId="0" borderId="0"/>
    <xf numFmtId="0" fontId="25" fillId="0" borderId="0"/>
    <xf numFmtId="0" fontId="25" fillId="0" borderId="0"/>
    <xf numFmtId="0" fontId="26" fillId="0" borderId="0"/>
    <xf numFmtId="170"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cellStyleXfs>
  <cellXfs count="127">
    <xf numFmtId="0" fontId="0" fillId="0" borderId="0" xfId="0"/>
    <xf numFmtId="0" fontId="3" fillId="0" borderId="0" xfId="0" applyFont="1" applyAlignment="1">
      <alignment vertical="top" wrapText="1"/>
    </xf>
    <xf numFmtId="0" fontId="3" fillId="0" borderId="0" xfId="0" applyFont="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 fontId="3" fillId="0" borderId="0" xfId="0" applyNumberFormat="1" applyFont="1" applyAlignment="1">
      <alignment horizontal="center" vertical="center" wrapText="1"/>
    </xf>
    <xf numFmtId="0" fontId="3" fillId="0" borderId="2" xfId="0" applyFont="1" applyFill="1" applyBorder="1" applyAlignment="1">
      <alignment horizontal="center" vertical="top" wrapText="1"/>
    </xf>
    <xf numFmtId="0" fontId="3" fillId="0" borderId="2" xfId="0" applyFont="1" applyFill="1" applyBorder="1" applyAlignment="1">
      <alignment horizontal="center" wrapText="1"/>
    </xf>
    <xf numFmtId="0" fontId="3" fillId="0" borderId="2" xfId="0" applyFont="1" applyFill="1" applyBorder="1" applyAlignment="1">
      <alignment horizontal="right" vertical="top" wrapText="1"/>
    </xf>
    <xf numFmtId="164" fontId="3" fillId="0" borderId="2" xfId="0" applyNumberFormat="1" applyFont="1" applyFill="1" applyBorder="1" applyAlignment="1">
      <alignment horizontal="center" vertical="top" wrapText="1"/>
    </xf>
    <xf numFmtId="0" fontId="3" fillId="0" borderId="2" xfId="0" applyFont="1" applyFill="1" applyBorder="1" applyAlignment="1">
      <alignment vertical="top" wrapText="1"/>
    </xf>
    <xf numFmtId="0" fontId="5" fillId="2" borderId="2" xfId="0" applyFont="1" applyFill="1" applyBorder="1" applyAlignment="1">
      <alignment horizontal="left" vertical="top" wrapText="1"/>
    </xf>
    <xf numFmtId="0" fontId="5" fillId="2" borderId="2" xfId="0" applyFont="1" applyFill="1" applyBorder="1" applyAlignment="1">
      <alignment horizontal="center" wrapText="1"/>
    </xf>
    <xf numFmtId="4" fontId="6" fillId="2" borderId="2" xfId="0" applyNumberFormat="1" applyFont="1" applyFill="1" applyBorder="1" applyAlignment="1">
      <alignment horizontal="right" wrapText="1"/>
    </xf>
    <xf numFmtId="4" fontId="7" fillId="2" borderId="2" xfId="0" applyNumberFormat="1" applyFont="1" applyFill="1" applyBorder="1" applyAlignment="1">
      <alignment horizontal="right" wrapText="1"/>
    </xf>
    <xf numFmtId="0" fontId="2" fillId="0" borderId="0" xfId="0" applyFont="1" applyFill="1" applyAlignment="1">
      <alignment vertical="top" wrapText="1"/>
    </xf>
    <xf numFmtId="0" fontId="2" fillId="0" borderId="0" xfId="0" applyFont="1" applyFill="1" applyAlignment="1">
      <alignment vertical="center" wrapText="1"/>
    </xf>
    <xf numFmtId="0" fontId="8" fillId="0" borderId="2" xfId="0" applyFont="1" applyFill="1" applyBorder="1" applyAlignment="1">
      <alignment horizontal="left" vertical="top" wrapText="1" indent="2"/>
    </xf>
    <xf numFmtId="49" fontId="9" fillId="0" borderId="2" xfId="0" applyNumberFormat="1" applyFont="1" applyFill="1" applyBorder="1" applyAlignment="1">
      <alignment horizontal="center" wrapText="1"/>
    </xf>
    <xf numFmtId="4" fontId="10" fillId="0" borderId="2" xfId="0" applyNumberFormat="1" applyFont="1" applyFill="1" applyBorder="1" applyAlignment="1">
      <alignment horizontal="right" wrapText="1"/>
    </xf>
    <xf numFmtId="4" fontId="8" fillId="0" borderId="2" xfId="0" applyNumberFormat="1" applyFont="1" applyFill="1" applyBorder="1" applyAlignment="1">
      <alignment horizontal="right" wrapText="1"/>
    </xf>
    <xf numFmtId="0" fontId="11" fillId="0" borderId="0" xfId="0" applyFont="1" applyFill="1" applyAlignment="1">
      <alignment vertical="top" wrapText="1"/>
    </xf>
    <xf numFmtId="0" fontId="3" fillId="0" borderId="0" xfId="0" applyFont="1" applyFill="1" applyAlignment="1">
      <alignment vertical="top" wrapText="1"/>
    </xf>
    <xf numFmtId="4" fontId="3" fillId="0" borderId="0" xfId="0" applyNumberFormat="1" applyFont="1" applyFill="1" applyBorder="1" applyAlignment="1">
      <alignment horizontal="right" wrapText="1"/>
    </xf>
    <xf numFmtId="0" fontId="3" fillId="0" borderId="0" xfId="0" applyFont="1" applyFill="1" applyAlignment="1">
      <alignment wrapText="1"/>
    </xf>
    <xf numFmtId="0" fontId="5" fillId="3" borderId="2" xfId="0" applyFont="1" applyFill="1" applyBorder="1" applyAlignment="1">
      <alignment horizontal="left" vertical="top" wrapText="1"/>
    </xf>
    <xf numFmtId="4" fontId="7" fillId="3" borderId="2" xfId="0" applyNumberFormat="1" applyFont="1" applyFill="1" applyBorder="1" applyAlignment="1">
      <alignment horizontal="right" wrapText="1"/>
    </xf>
    <xf numFmtId="4" fontId="7" fillId="0" borderId="2" xfId="0" applyNumberFormat="1" applyFont="1" applyFill="1" applyBorder="1" applyAlignment="1">
      <alignment horizontal="right" wrapText="1"/>
    </xf>
    <xf numFmtId="0" fontId="12" fillId="0" borderId="2" xfId="0" applyFont="1" applyFill="1" applyBorder="1" applyAlignment="1">
      <alignment horizontal="left" vertical="top" wrapText="1" indent="2"/>
    </xf>
    <xf numFmtId="4" fontId="3" fillId="0" borderId="0" xfId="0" applyNumberFormat="1" applyFont="1" applyFill="1" applyAlignment="1">
      <alignment wrapText="1"/>
    </xf>
    <xf numFmtId="0" fontId="7" fillId="0" borderId="2" xfId="0" applyFont="1" applyFill="1" applyBorder="1" applyAlignment="1">
      <alignment horizontal="left" vertical="top" wrapText="1"/>
    </xf>
    <xf numFmtId="49" fontId="3" fillId="4" borderId="2" xfId="0" applyNumberFormat="1" applyFont="1" applyFill="1" applyBorder="1" applyAlignment="1">
      <alignment horizontal="center" wrapText="1"/>
    </xf>
    <xf numFmtId="0" fontId="7" fillId="0" borderId="0" xfId="0" applyFont="1" applyAlignment="1">
      <alignment vertical="top" wrapText="1"/>
    </xf>
    <xf numFmtId="49" fontId="13" fillId="0" borderId="2" xfId="0" applyNumberFormat="1" applyFont="1" applyFill="1" applyBorder="1" applyAlignment="1">
      <alignment horizontal="center" wrapText="1"/>
    </xf>
    <xf numFmtId="0" fontId="14" fillId="0" borderId="0" xfId="0" applyFont="1" applyAlignment="1">
      <alignment vertical="top" wrapText="1"/>
    </xf>
    <xf numFmtId="4" fontId="14" fillId="0" borderId="0" xfId="0" applyNumberFormat="1" applyFont="1" applyAlignment="1">
      <alignment vertical="top" wrapText="1"/>
    </xf>
    <xf numFmtId="165" fontId="3" fillId="0" borderId="2" xfId="0" applyNumberFormat="1" applyFont="1" applyFill="1" applyBorder="1" applyAlignment="1" applyProtection="1">
      <alignment horizontal="left" vertical="center" wrapText="1"/>
    </xf>
    <xf numFmtId="49" fontId="3" fillId="0" borderId="2" xfId="0" applyNumberFormat="1" applyFont="1" applyFill="1" applyBorder="1" applyAlignment="1">
      <alignment horizontal="center" wrapText="1"/>
    </xf>
    <xf numFmtId="0" fontId="3" fillId="0" borderId="2" xfId="0" applyNumberFormat="1" applyFont="1" applyFill="1" applyBorder="1" applyAlignment="1">
      <alignment horizontal="center" wrapText="1"/>
    </xf>
    <xf numFmtId="4" fontId="3" fillId="0" borderId="6" xfId="0" applyNumberFormat="1" applyFont="1" applyFill="1" applyBorder="1" applyAlignment="1">
      <alignment horizontal="right" wrapText="1"/>
    </xf>
    <xf numFmtId="4" fontId="3" fillId="0" borderId="2" xfId="0" applyNumberFormat="1" applyFont="1" applyFill="1" applyBorder="1" applyAlignment="1">
      <alignment horizontal="right" wrapText="1"/>
    </xf>
    <xf numFmtId="166" fontId="3" fillId="0" borderId="2" xfId="0" applyNumberFormat="1" applyFont="1" applyFill="1" applyBorder="1" applyAlignment="1">
      <alignment horizontal="right" wrapText="1"/>
    </xf>
    <xf numFmtId="4" fontId="3" fillId="0" borderId="0" xfId="0" applyNumberFormat="1" applyFont="1" applyAlignment="1">
      <alignment vertical="top" wrapText="1"/>
    </xf>
    <xf numFmtId="0" fontId="3" fillId="0" borderId="2" xfId="0" applyNumberFormat="1" applyFont="1" applyFill="1" applyBorder="1" applyAlignment="1">
      <alignment horizontal="left" vertical="top" wrapText="1"/>
    </xf>
    <xf numFmtId="49" fontId="3" fillId="0" borderId="2" xfId="0" applyNumberFormat="1" applyFont="1" applyFill="1" applyBorder="1" applyAlignment="1">
      <alignment horizontal="left" vertical="top" wrapText="1"/>
    </xf>
    <xf numFmtId="4" fontId="3" fillId="0" borderId="2" xfId="0" applyNumberFormat="1" applyFont="1" applyFill="1" applyBorder="1" applyAlignment="1">
      <alignment horizontal="right"/>
    </xf>
    <xf numFmtId="49" fontId="3" fillId="0" borderId="3" xfId="0" applyNumberFormat="1" applyFont="1" applyFill="1" applyBorder="1" applyAlignment="1">
      <alignment horizontal="left" vertical="top" wrapText="1"/>
    </xf>
    <xf numFmtId="49" fontId="3" fillId="0" borderId="3" xfId="0" applyNumberFormat="1" applyFont="1" applyFill="1" applyBorder="1" applyAlignment="1">
      <alignment horizontal="center" wrapText="1"/>
    </xf>
    <xf numFmtId="0" fontId="3" fillId="0" borderId="3" xfId="0" applyNumberFormat="1" applyFont="1" applyFill="1" applyBorder="1" applyAlignment="1">
      <alignment horizontal="center" wrapText="1"/>
    </xf>
    <xf numFmtId="164" fontId="3" fillId="0" borderId="2" xfId="0" applyNumberFormat="1" applyFont="1" applyFill="1" applyBorder="1" applyAlignment="1">
      <alignment horizontal="right" wrapText="1"/>
    </xf>
    <xf numFmtId="0" fontId="12" fillId="0" borderId="2" xfId="0" applyFont="1" applyFill="1" applyBorder="1" applyAlignment="1">
      <alignment horizontal="left" vertical="top" wrapText="1" indent="1"/>
    </xf>
    <xf numFmtId="0" fontId="3" fillId="0" borderId="2" xfId="0" applyFont="1" applyFill="1" applyBorder="1" applyAlignment="1">
      <alignment wrapText="1"/>
    </xf>
    <xf numFmtId="167" fontId="3" fillId="0" borderId="2" xfId="0" applyNumberFormat="1" applyFont="1" applyFill="1" applyBorder="1" applyAlignment="1">
      <alignment horizontal="right" wrapText="1"/>
    </xf>
    <xf numFmtId="4" fontId="16" fillId="0" borderId="2" xfId="2" applyNumberFormat="1" applyFont="1" applyFill="1" applyBorder="1" applyAlignment="1" applyProtection="1">
      <alignment horizontal="center" wrapText="1"/>
    </xf>
    <xf numFmtId="49" fontId="3" fillId="0" borderId="2" xfId="0" applyNumberFormat="1" applyFont="1" applyFill="1" applyBorder="1" applyAlignment="1">
      <alignment vertical="center" wrapText="1"/>
    </xf>
    <xf numFmtId="0" fontId="3" fillId="0" borderId="0" xfId="0" applyFont="1" applyFill="1" applyAlignment="1">
      <alignment horizontal="center" vertical="top" wrapText="1"/>
    </xf>
    <xf numFmtId="43" fontId="3" fillId="0" borderId="2" xfId="1" applyFont="1" applyFill="1" applyBorder="1" applyAlignment="1">
      <alignment wrapText="1"/>
    </xf>
    <xf numFmtId="4" fontId="7" fillId="4" borderId="2" xfId="0" applyNumberFormat="1" applyFont="1" applyFill="1" applyBorder="1" applyAlignment="1">
      <alignment horizontal="right" wrapText="1"/>
    </xf>
    <xf numFmtId="49" fontId="3" fillId="0" borderId="2" xfId="0" applyNumberFormat="1" applyFont="1" applyFill="1" applyBorder="1" applyAlignment="1">
      <alignment horizontal="center" vertical="center" wrapText="1"/>
    </xf>
    <xf numFmtId="168" fontId="3" fillId="0" borderId="2" xfId="0" applyNumberFormat="1" applyFont="1" applyFill="1" applyBorder="1" applyAlignment="1">
      <alignment horizontal="right" wrapText="1"/>
    </xf>
    <xf numFmtId="0" fontId="3"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right" wrapText="1"/>
    </xf>
    <xf numFmtId="4" fontId="7" fillId="0" borderId="2" xfId="0" applyNumberFormat="1" applyFont="1" applyFill="1" applyBorder="1" applyAlignment="1">
      <alignment wrapText="1"/>
    </xf>
    <xf numFmtId="0" fontId="7" fillId="0" borderId="3" xfId="0" applyNumberFormat="1" applyFont="1" applyFill="1" applyBorder="1" applyAlignment="1">
      <alignment horizontal="right" wrapText="1"/>
    </xf>
    <xf numFmtId="0" fontId="3" fillId="0" borderId="2" xfId="0" applyNumberFormat="1" applyFont="1" applyFill="1" applyBorder="1" applyAlignment="1">
      <alignment horizontal="right"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3" xfId="0" applyNumberFormat="1" applyFont="1" applyFill="1" applyBorder="1" applyAlignment="1">
      <alignment horizontal="right" wrapText="1"/>
    </xf>
    <xf numFmtId="49" fontId="3" fillId="0" borderId="7" xfId="0" applyNumberFormat="1" applyFont="1" applyFill="1" applyBorder="1" applyAlignment="1">
      <alignment horizontal="center" wrapText="1"/>
    </xf>
    <xf numFmtId="0" fontId="3" fillId="0" borderId="7" xfId="0" applyNumberFormat="1" applyFont="1" applyFill="1" applyBorder="1" applyAlignment="1">
      <alignment horizontal="left" vertical="top" wrapText="1"/>
    </xf>
    <xf numFmtId="0" fontId="12" fillId="0" borderId="2" xfId="0" applyFont="1" applyFill="1" applyBorder="1" applyAlignment="1">
      <alignment horizontal="left" wrapText="1" indent="1"/>
    </xf>
    <xf numFmtId="0" fontId="3" fillId="0" borderId="3" xfId="0" applyFont="1" applyFill="1" applyBorder="1" applyAlignment="1">
      <alignment vertical="top" wrapText="1"/>
    </xf>
    <xf numFmtId="0" fontId="19" fillId="0" borderId="2" xfId="0" applyFont="1" applyFill="1" applyBorder="1" applyAlignment="1">
      <alignment horizontal="left" vertical="top" wrapText="1"/>
    </xf>
    <xf numFmtId="49" fontId="19" fillId="0" borderId="2" xfId="0" applyNumberFormat="1" applyFont="1" applyFill="1" applyBorder="1" applyAlignment="1">
      <alignment horizontal="center" wrapText="1"/>
    </xf>
    <xf numFmtId="0" fontId="19" fillId="0" borderId="2" xfId="0" applyNumberFormat="1" applyFont="1" applyFill="1" applyBorder="1" applyAlignment="1">
      <alignment horizontal="right" wrapText="1"/>
    </xf>
    <xf numFmtId="169" fontId="3" fillId="0" borderId="2" xfId="0" applyNumberFormat="1" applyFont="1" applyFill="1" applyBorder="1" applyAlignment="1">
      <alignment horizontal="right" wrapText="1"/>
    </xf>
    <xf numFmtId="49" fontId="19" fillId="0" borderId="3" xfId="0" applyNumberFormat="1" applyFont="1" applyFill="1" applyBorder="1" applyAlignment="1">
      <alignment horizontal="center" wrapText="1"/>
    </xf>
    <xf numFmtId="0" fontId="3" fillId="0" borderId="3" xfId="0" applyNumberFormat="1" applyFont="1" applyFill="1" applyBorder="1" applyAlignment="1">
      <alignment horizontal="left" vertical="top" wrapText="1"/>
    </xf>
    <xf numFmtId="0" fontId="19" fillId="0" borderId="3" xfId="0" applyNumberFormat="1" applyFont="1" applyFill="1" applyBorder="1" applyAlignment="1">
      <alignment horizontal="right" wrapText="1"/>
    </xf>
    <xf numFmtId="0" fontId="7" fillId="0" borderId="2" xfId="0" applyFont="1" applyFill="1" applyBorder="1" applyAlignment="1">
      <alignment horizontal="center" wrapText="1"/>
    </xf>
    <xf numFmtId="0" fontId="3" fillId="0" borderId="6" xfId="0" applyNumberFormat="1" applyFont="1" applyFill="1" applyBorder="1" applyAlignment="1">
      <alignment horizontal="right" wrapText="1"/>
    </xf>
    <xf numFmtId="4" fontId="3" fillId="0" borderId="3" xfId="0" applyNumberFormat="1" applyFont="1" applyFill="1" applyBorder="1" applyAlignment="1">
      <alignment horizontal="right" wrapText="1"/>
    </xf>
    <xf numFmtId="0" fontId="3" fillId="0" borderId="2" xfId="0" quotePrefix="1" applyNumberFormat="1" applyFont="1" applyFill="1" applyBorder="1" applyAlignment="1">
      <alignment horizontal="left" vertical="top" wrapText="1"/>
    </xf>
    <xf numFmtId="43" fontId="3" fillId="0" borderId="2" xfId="1" applyFont="1" applyFill="1" applyBorder="1" applyAlignment="1">
      <alignment horizontal="right" wrapText="1"/>
    </xf>
    <xf numFmtId="4" fontId="3" fillId="0" borderId="2" xfId="0" applyNumberFormat="1" applyFont="1" applyFill="1" applyBorder="1" applyAlignment="1">
      <alignment wrapText="1"/>
    </xf>
    <xf numFmtId="0" fontId="22" fillId="0" borderId="2" xfId="0" applyFont="1" applyFill="1" applyBorder="1" applyAlignment="1">
      <alignment horizontal="left" vertical="top" wrapText="1"/>
    </xf>
    <xf numFmtId="49" fontId="22" fillId="0" borderId="2" xfId="0" applyNumberFormat="1" applyFont="1" applyFill="1" applyBorder="1" applyAlignment="1">
      <alignment horizontal="center" wrapText="1"/>
    </xf>
    <xf numFmtId="0" fontId="23" fillId="0" borderId="2" xfId="0" applyNumberFormat="1" applyFont="1" applyFill="1" applyBorder="1" applyAlignment="1">
      <alignment horizontal="right" wrapText="1"/>
    </xf>
    <xf numFmtId="4" fontId="23" fillId="0" borderId="2" xfId="0" applyNumberFormat="1" applyFont="1" applyFill="1" applyBorder="1" applyAlignment="1">
      <alignment horizontal="right" wrapText="1"/>
    </xf>
    <xf numFmtId="4" fontId="22" fillId="0" borderId="2" xfId="0" applyNumberFormat="1" applyFont="1" applyFill="1" applyBorder="1" applyAlignment="1">
      <alignment horizontal="right" wrapText="1"/>
    </xf>
    <xf numFmtId="0" fontId="22" fillId="0" borderId="2" xfId="0" applyFont="1" applyFill="1" applyBorder="1" applyAlignment="1">
      <alignment horizontal="center" wrapText="1"/>
    </xf>
    <xf numFmtId="0" fontId="22" fillId="0" borderId="0" xfId="0" applyFont="1" applyAlignment="1">
      <alignment vertical="top" wrapText="1"/>
    </xf>
    <xf numFmtId="0" fontId="22" fillId="0" borderId="2" xfId="0" applyNumberFormat="1" applyFont="1" applyFill="1" applyBorder="1" applyAlignment="1">
      <alignment horizontal="right" wrapText="1"/>
    </xf>
    <xf numFmtId="0" fontId="22" fillId="0" borderId="0" xfId="0" applyFont="1" applyFill="1" applyAlignment="1">
      <alignment vertical="top" wrapText="1"/>
    </xf>
    <xf numFmtId="0" fontId="24" fillId="0" borderId="2" xfId="0" applyFont="1" applyFill="1" applyBorder="1" applyAlignment="1">
      <alignment horizontal="left" vertical="top" wrapText="1"/>
    </xf>
    <xf numFmtId="49" fontId="24" fillId="0" borderId="2" xfId="0" applyNumberFormat="1" applyFont="1" applyFill="1" applyBorder="1" applyAlignment="1">
      <alignment horizontal="center" wrapText="1"/>
    </xf>
    <xf numFmtId="4" fontId="3" fillId="0" borderId="4" xfId="0" applyNumberFormat="1" applyFont="1" applyFill="1" applyBorder="1" applyAlignment="1">
      <alignment horizontal="right" wrapText="1"/>
    </xf>
    <xf numFmtId="0" fontId="3" fillId="0" borderId="0" xfId="0" applyFont="1" applyFill="1" applyBorder="1" applyAlignment="1">
      <alignment vertical="top" wrapText="1"/>
    </xf>
    <xf numFmtId="0" fontId="3" fillId="0" borderId="0" xfId="0" applyFont="1" applyFill="1" applyBorder="1" applyAlignment="1">
      <alignment horizontal="center" wrapText="1"/>
    </xf>
    <xf numFmtId="164" fontId="3" fillId="5" borderId="0" xfId="0" applyNumberFormat="1" applyFont="1" applyFill="1" applyBorder="1" applyAlignment="1">
      <alignment vertical="top" wrapText="1"/>
    </xf>
    <xf numFmtId="0" fontId="3" fillId="0" borderId="0" xfId="0" applyFont="1" applyFill="1" applyBorder="1" applyAlignment="1">
      <alignment horizontal="right" vertical="top" wrapText="1"/>
    </xf>
    <xf numFmtId="0" fontId="3" fillId="0" borderId="0" xfId="0" applyFont="1" applyFill="1" applyBorder="1" applyAlignment="1">
      <alignment horizontal="center" vertical="top" wrapText="1"/>
    </xf>
    <xf numFmtId="0" fontId="3" fillId="0" borderId="0" xfId="0" applyFont="1" applyBorder="1" applyAlignment="1">
      <alignment vertical="top" wrapText="1"/>
    </xf>
    <xf numFmtId="0" fontId="3" fillId="0" borderId="0" xfId="0" applyFont="1" applyFill="1" applyAlignment="1">
      <alignment horizontal="center" wrapText="1"/>
    </xf>
    <xf numFmtId="0" fontId="3" fillId="0" borderId="0" xfId="0" applyFont="1" applyFill="1" applyAlignment="1">
      <alignment horizontal="right" vertical="top" wrapText="1"/>
    </xf>
    <xf numFmtId="164" fontId="3" fillId="5" borderId="0" xfId="0" applyNumberFormat="1" applyFont="1" applyFill="1" applyAlignment="1">
      <alignment horizontal="right" vertical="top" wrapText="1"/>
    </xf>
    <xf numFmtId="0" fontId="3" fillId="0" borderId="0" xfId="0" applyNumberFormat="1" applyFont="1" applyFill="1" applyBorder="1" applyAlignment="1">
      <alignment horizontal="left" vertical="top" wrapText="1"/>
    </xf>
    <xf numFmtId="164" fontId="3" fillId="5" borderId="0" xfId="0" applyNumberFormat="1" applyFont="1" applyFill="1" applyAlignment="1">
      <alignment vertical="top" wrapText="1"/>
    </xf>
    <xf numFmtId="0" fontId="3" fillId="6" borderId="0" xfId="0" applyFont="1" applyFill="1" applyAlignment="1">
      <alignment vertical="top" wrapText="1"/>
    </xf>
    <xf numFmtId="0" fontId="3" fillId="0" borderId="0" xfId="0" applyFont="1" applyFill="1" applyBorder="1" applyAlignment="1">
      <alignment horizontal="center" vertical="top" wrapText="1"/>
    </xf>
    <xf numFmtId="0" fontId="3" fillId="0" borderId="0" xfId="0" applyFont="1" applyBorder="1" applyAlignment="1">
      <alignment horizontal="left" vertical="top"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3" xfId="0" applyFont="1" applyFill="1" applyBorder="1" applyAlignment="1">
      <alignment horizontal="center" wrapText="1"/>
    </xf>
    <xf numFmtId="0" fontId="3" fillId="0" borderId="6" xfId="0" applyFont="1" applyFill="1" applyBorder="1" applyAlignment="1">
      <alignment horizontal="center" wrapText="1"/>
    </xf>
    <xf numFmtId="14" fontId="2" fillId="0" borderId="0" xfId="0" applyNumberFormat="1" applyFont="1" applyFill="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13">
    <cellStyle name="Обычный" xfId="0" builtinId="0"/>
    <cellStyle name="Обычный 2" xfId="3"/>
    <cellStyle name="Обычный 2 2" xfId="4"/>
    <cellStyle name="Обычный 2 3" xfId="5"/>
    <cellStyle name="Обычный 2 4" xfId="6"/>
    <cellStyle name="Обычный 2 4 2" xfId="7"/>
    <cellStyle name="Обычный 2 5" xfId="8"/>
    <cellStyle name="Обычный 3" xfId="9"/>
    <cellStyle name="Обычный_край" xfId="2"/>
    <cellStyle name="Финансовый" xfId="1" builtinId="3"/>
    <cellStyle name="Финансовый 2" xfId="10"/>
    <cellStyle name="Финансовый 2 2" xfId="11"/>
    <cellStyle name="Финансовый 2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81"/>
  <sheetViews>
    <sheetView showZeros="0" tabSelected="1" view="pageBreakPreview" topLeftCell="A145" zoomScale="85" zoomScaleNormal="90" zoomScaleSheetLayoutView="85" workbookViewId="0">
      <selection activeCell="N1" sqref="N1:S1048576"/>
    </sheetView>
  </sheetViews>
  <sheetFormatPr defaultColWidth="9.140625" defaultRowHeight="15.75" x14ac:dyDescent="0.25"/>
  <cols>
    <col min="1" max="1" width="71.42578125" style="22" customWidth="1"/>
    <col min="2" max="2" width="10" style="103" hidden="1" customWidth="1"/>
    <col min="3" max="3" width="15.85546875" style="22" hidden="1" customWidth="1"/>
    <col min="4" max="4" width="14.5703125" style="22" customWidth="1"/>
    <col min="5" max="5" width="14.42578125" style="22" customWidth="1"/>
    <col min="6" max="6" width="14.28515625" style="22" customWidth="1"/>
    <col min="7" max="7" width="15.5703125" style="107" hidden="1" customWidth="1"/>
    <col min="8" max="8" width="15.28515625" style="104" hidden="1" customWidth="1"/>
    <col min="9" max="9" width="16.85546875" style="22" customWidth="1"/>
    <col min="10" max="10" width="18.85546875" style="55" hidden="1" customWidth="1"/>
    <col min="11" max="11" width="16.42578125" style="108" hidden="1" customWidth="1"/>
    <col min="12" max="12" width="14.28515625" style="108" hidden="1" customWidth="1"/>
    <col min="13" max="13" width="10.5703125" style="1" customWidth="1"/>
    <col min="14" max="14" width="86.140625" style="1" hidden="1" customWidth="1"/>
    <col min="15" max="15" width="15.5703125" style="1" hidden="1" customWidth="1"/>
    <col min="16" max="16" width="13.28515625" style="1" hidden="1" customWidth="1"/>
    <col min="17" max="19" width="0" style="1" hidden="1" customWidth="1"/>
    <col min="20" max="16384" width="9.140625" style="1"/>
  </cols>
  <sheetData>
    <row r="1" spans="1:16" ht="17.25" customHeight="1" x14ac:dyDescent="0.2">
      <c r="A1" s="113" t="s">
        <v>0</v>
      </c>
      <c r="B1" s="113"/>
      <c r="C1" s="113"/>
      <c r="D1" s="113"/>
      <c r="E1" s="113"/>
      <c r="F1" s="113"/>
      <c r="G1" s="113"/>
      <c r="H1" s="113"/>
      <c r="I1" s="113"/>
      <c r="J1" s="113"/>
      <c r="K1" s="113"/>
      <c r="L1" s="113"/>
    </row>
    <row r="2" spans="1:16" ht="30" customHeight="1" x14ac:dyDescent="0.2">
      <c r="A2" s="113" t="s">
        <v>270</v>
      </c>
      <c r="B2" s="113"/>
      <c r="C2" s="113"/>
      <c r="D2" s="113"/>
      <c r="E2" s="113"/>
      <c r="F2" s="113"/>
      <c r="G2" s="113"/>
      <c r="H2" s="113"/>
      <c r="I2" s="113"/>
      <c r="J2" s="113"/>
      <c r="K2" s="113"/>
      <c r="L2" s="113"/>
    </row>
    <row r="3" spans="1:16" x14ac:dyDescent="0.2">
      <c r="A3" s="116" t="s">
        <v>262</v>
      </c>
      <c r="B3" s="116"/>
      <c r="C3" s="116"/>
      <c r="D3" s="116"/>
      <c r="E3" s="116"/>
      <c r="F3" s="116"/>
      <c r="G3" s="116"/>
      <c r="H3" s="116"/>
      <c r="I3" s="116"/>
      <c r="J3" s="116"/>
      <c r="K3" s="116"/>
      <c r="L3" s="116"/>
    </row>
    <row r="4" spans="1:16" x14ac:dyDescent="0.2">
      <c r="A4" s="119"/>
      <c r="B4" s="119"/>
      <c r="C4" s="119"/>
      <c r="D4" s="119"/>
      <c r="E4" s="119"/>
      <c r="F4" s="119"/>
      <c r="G4" s="119"/>
      <c r="H4" s="119"/>
      <c r="I4" s="119"/>
      <c r="J4" s="119"/>
      <c r="K4" s="120"/>
      <c r="L4" s="109" t="s">
        <v>264</v>
      </c>
    </row>
    <row r="5" spans="1:16" s="2" customFormat="1" ht="48.75" customHeight="1" x14ac:dyDescent="0.2">
      <c r="A5" s="121" t="s">
        <v>1</v>
      </c>
      <c r="B5" s="121" t="s">
        <v>2</v>
      </c>
      <c r="C5" s="111" t="s">
        <v>3</v>
      </c>
      <c r="D5" s="122" t="s">
        <v>269</v>
      </c>
      <c r="E5" s="123" t="s">
        <v>4</v>
      </c>
      <c r="F5" s="124"/>
      <c r="G5" s="125" t="s">
        <v>267</v>
      </c>
      <c r="H5" s="125" t="s">
        <v>5</v>
      </c>
      <c r="I5" s="125" t="s">
        <v>6</v>
      </c>
      <c r="J5" s="122" t="s">
        <v>268</v>
      </c>
      <c r="K5" s="117" t="s">
        <v>266</v>
      </c>
      <c r="L5" s="118"/>
    </row>
    <row r="6" spans="1:16" s="2" customFormat="1" ht="39" customHeight="1" x14ac:dyDescent="0.2">
      <c r="A6" s="121"/>
      <c r="B6" s="121"/>
      <c r="C6" s="112"/>
      <c r="D6" s="122"/>
      <c r="E6" s="3" t="s">
        <v>7</v>
      </c>
      <c r="F6" s="4" t="s">
        <v>8</v>
      </c>
      <c r="G6" s="126"/>
      <c r="H6" s="126"/>
      <c r="I6" s="126"/>
      <c r="J6" s="122"/>
      <c r="K6" s="3" t="s">
        <v>7</v>
      </c>
      <c r="L6" s="4" t="s">
        <v>8</v>
      </c>
      <c r="M6" s="5"/>
    </row>
    <row r="7" spans="1:16" x14ac:dyDescent="0.25">
      <c r="A7" s="6">
        <v>1</v>
      </c>
      <c r="B7" s="7" t="s">
        <v>9</v>
      </c>
      <c r="C7" s="6"/>
      <c r="D7" s="6"/>
      <c r="E7" s="8"/>
      <c r="F7" s="8"/>
      <c r="G7" s="9"/>
      <c r="H7" s="8"/>
      <c r="I7" s="6"/>
      <c r="J7" s="6"/>
      <c r="K7" s="10"/>
      <c r="L7" s="10"/>
    </row>
    <row r="8" spans="1:16" s="15" customFormat="1" ht="47.25" x14ac:dyDescent="0.25">
      <c r="A8" s="11" t="s">
        <v>10</v>
      </c>
      <c r="B8" s="12"/>
      <c r="C8" s="13">
        <f>C14+C91+C95+C114+C124+C127+C136+C158+C153</f>
        <v>0</v>
      </c>
      <c r="D8" s="14">
        <v>8455189.5999999996</v>
      </c>
      <c r="E8" s="14">
        <v>4794328.9148200005</v>
      </c>
      <c r="F8" s="14">
        <v>56.702796053443919</v>
      </c>
      <c r="G8" s="14">
        <v>4776598.2394099999</v>
      </c>
      <c r="H8" s="14">
        <v>17730.675409999996</v>
      </c>
      <c r="I8" s="14">
        <v>3660860.68518</v>
      </c>
      <c r="J8" s="14">
        <f t="shared" ref="J8" si="0">J9+J10</f>
        <v>0</v>
      </c>
      <c r="K8" s="14">
        <f>SUM(K9:K10)</f>
        <v>4377386.8246799996</v>
      </c>
      <c r="L8" s="14">
        <f>K8/8222683.4*100</f>
        <v>53.235502472100528</v>
      </c>
      <c r="N8" s="16" t="s">
        <v>11</v>
      </c>
    </row>
    <row r="9" spans="1:16" s="21" customFormat="1" ht="18" customHeight="1" x14ac:dyDescent="0.25">
      <c r="A9" s="17" t="s">
        <v>12</v>
      </c>
      <c r="B9" s="18" t="s">
        <v>13</v>
      </c>
      <c r="C9" s="19"/>
      <c r="D9" s="19">
        <v>7397915.7999999998</v>
      </c>
      <c r="E9" s="20">
        <v>4153426.6804</v>
      </c>
      <c r="F9" s="20">
        <v>56.143200229448411</v>
      </c>
      <c r="G9" s="20">
        <v>4135696.0049899998</v>
      </c>
      <c r="H9" s="20">
        <v>17730.675409999996</v>
      </c>
      <c r="I9" s="20">
        <v>3244489.1195999999</v>
      </c>
      <c r="J9" s="20">
        <f>J15+J65+J92+J96+J115+J125+J128+J137+J159+J154</f>
        <v>0</v>
      </c>
      <c r="K9" s="20">
        <f>K15+K65+K92+K96+K115+K125+K128+K137+K154+K159</f>
        <v>3638447.2255499996</v>
      </c>
      <c r="L9" s="20">
        <f>K9/7070707.6*100</f>
        <v>51.458035480777056</v>
      </c>
      <c r="N9" s="21" t="s">
        <v>14</v>
      </c>
    </row>
    <row r="10" spans="1:16" s="21" customFormat="1" ht="18.75" customHeight="1" x14ac:dyDescent="0.25">
      <c r="A10" s="17" t="s">
        <v>15</v>
      </c>
      <c r="B10" s="18" t="s">
        <v>16</v>
      </c>
      <c r="C10" s="19"/>
      <c r="D10" s="19">
        <v>1057273.8</v>
      </c>
      <c r="E10" s="20">
        <v>640902.23442000011</v>
      </c>
      <c r="F10" s="20">
        <v>60.618378552462005</v>
      </c>
      <c r="G10" s="20">
        <v>640902.23442000011</v>
      </c>
      <c r="H10" s="20">
        <v>0</v>
      </c>
      <c r="I10" s="20">
        <v>416371.56558000005</v>
      </c>
      <c r="J10" s="20">
        <f>J16+J66+J97+J138</f>
        <v>0</v>
      </c>
      <c r="K10" s="20">
        <f>K16+K66+K97+K138</f>
        <v>738939.59912999999</v>
      </c>
      <c r="L10" s="20">
        <f>K10/1151975.8*100</f>
        <v>64.145409923541791</v>
      </c>
      <c r="N10" s="22" t="s">
        <v>265</v>
      </c>
      <c r="O10" s="23">
        <v>7000</v>
      </c>
      <c r="P10" s="24" t="s">
        <v>18</v>
      </c>
    </row>
    <row r="11" spans="1:16" s="21" customFormat="1" ht="22.5" customHeight="1" x14ac:dyDescent="0.25">
      <c r="A11" s="25" t="s">
        <v>19</v>
      </c>
      <c r="B11" s="18"/>
      <c r="C11" s="19"/>
      <c r="D11" s="26">
        <v>6428382.2999999998</v>
      </c>
      <c r="E11" s="26">
        <v>3936348.66799</v>
      </c>
      <c r="F11" s="26">
        <v>61.233891892055027</v>
      </c>
      <c r="G11" s="26">
        <v>3936348.66799</v>
      </c>
      <c r="H11" s="26">
        <v>0</v>
      </c>
      <c r="I11" s="26">
        <v>2492033.6320099998</v>
      </c>
      <c r="J11" s="26">
        <f t="shared" ref="J11" si="1">J12+J13</f>
        <v>0</v>
      </c>
      <c r="K11" s="26">
        <f>SUM(K12:K13)</f>
        <v>3608840.5453999997</v>
      </c>
      <c r="L11" s="26">
        <f>K11/6277150.6*100</f>
        <v>57.491699265587158</v>
      </c>
      <c r="N11" s="22" t="s">
        <v>17</v>
      </c>
      <c r="O11" s="23">
        <v>4500</v>
      </c>
      <c r="P11" s="24" t="s">
        <v>18</v>
      </c>
    </row>
    <row r="12" spans="1:16" s="21" customFormat="1" ht="21.75" customHeight="1" x14ac:dyDescent="0.25">
      <c r="A12" s="28" t="s">
        <v>12</v>
      </c>
      <c r="B12" s="18"/>
      <c r="C12" s="19"/>
      <c r="D12" s="19">
        <v>5371108.5</v>
      </c>
      <c r="E12" s="20">
        <v>3295446.4335699999</v>
      </c>
      <c r="F12" s="20">
        <v>61.355052380155783</v>
      </c>
      <c r="G12" s="20">
        <v>3295446.4335699999</v>
      </c>
      <c r="H12" s="20">
        <v>0</v>
      </c>
      <c r="I12" s="20">
        <v>2075662.0664299997</v>
      </c>
      <c r="J12" s="20">
        <f>J15+J65+J92+J96+J115+J125+J128+J137+J154</f>
        <v>0</v>
      </c>
      <c r="K12" s="20">
        <f>K15+K65+K92+K96+K115+K125+K128+K137+K154</f>
        <v>2869900.9462699997</v>
      </c>
      <c r="L12" s="20">
        <f>K12/5125174.8*100</f>
        <v>55.996157365598535</v>
      </c>
      <c r="N12" s="22" t="s">
        <v>20</v>
      </c>
      <c r="O12" s="23">
        <v>1000</v>
      </c>
      <c r="P12" s="24" t="s">
        <v>18</v>
      </c>
    </row>
    <row r="13" spans="1:16" s="21" customFormat="1" x14ac:dyDescent="0.25">
      <c r="A13" s="28" t="s">
        <v>15</v>
      </c>
      <c r="B13" s="18"/>
      <c r="C13" s="19"/>
      <c r="D13" s="19">
        <v>1057273.8</v>
      </c>
      <c r="E13" s="20">
        <v>640902.23442000011</v>
      </c>
      <c r="F13" s="20">
        <v>60.618378552462005</v>
      </c>
      <c r="G13" s="20">
        <v>640902.23442000011</v>
      </c>
      <c r="H13" s="20">
        <v>0</v>
      </c>
      <c r="I13" s="20">
        <v>416371.56558000005</v>
      </c>
      <c r="J13" s="20">
        <f>J16+J66+J97+J138</f>
        <v>0</v>
      </c>
      <c r="K13" s="20">
        <f>K16+K66+K97+K138</f>
        <v>738939.59912999999</v>
      </c>
      <c r="L13" s="20">
        <f>K13/1151975.8*100</f>
        <v>64.145409923541791</v>
      </c>
      <c r="N13" s="22" t="s">
        <v>263</v>
      </c>
      <c r="O13" s="29">
        <v>66.510000000000005</v>
      </c>
      <c r="P13" s="24" t="s">
        <v>18</v>
      </c>
    </row>
    <row r="14" spans="1:16" s="32" customFormat="1" ht="31.5" x14ac:dyDescent="0.25">
      <c r="A14" s="30" t="s">
        <v>21</v>
      </c>
      <c r="B14" s="31" t="s">
        <v>22</v>
      </c>
      <c r="C14" s="27">
        <f>SUM(C17:C63)</f>
        <v>0</v>
      </c>
      <c r="D14" s="27">
        <v>3124695.7</v>
      </c>
      <c r="E14" s="27">
        <v>1966657.3986199999</v>
      </c>
      <c r="F14" s="27">
        <v>62.939165520021668</v>
      </c>
      <c r="G14" s="27">
        <v>1966657.3986199999</v>
      </c>
      <c r="H14" s="27">
        <v>0</v>
      </c>
      <c r="I14" s="27">
        <v>1158038.3013799998</v>
      </c>
      <c r="J14" s="27"/>
      <c r="K14" s="27">
        <f>K16+K15</f>
        <v>2033024.43</v>
      </c>
      <c r="L14" s="27">
        <f>K14/3078656.5*100</f>
        <v>66.036091717279916</v>
      </c>
    </row>
    <row r="15" spans="1:16" s="34" customFormat="1" x14ac:dyDescent="0.25">
      <c r="A15" s="28" t="s">
        <v>12</v>
      </c>
      <c r="B15" s="33" t="s">
        <v>13</v>
      </c>
      <c r="C15" s="20"/>
      <c r="D15" s="20">
        <v>2270372.6</v>
      </c>
      <c r="E15" s="20">
        <v>1371462.2262199998</v>
      </c>
      <c r="F15" s="20">
        <v>60.406922908600983</v>
      </c>
      <c r="G15" s="20">
        <v>1371462.2262199998</v>
      </c>
      <c r="H15" s="20">
        <v>0</v>
      </c>
      <c r="I15" s="20">
        <v>898910.37377999979</v>
      </c>
      <c r="J15" s="20"/>
      <c r="K15" s="20">
        <f>K17+K18+K19+K20+K21+K22+K23+K24+K25+K26+K27+K28+K29+K30+K31+K32+K33+K34+K35+K38+K41+K44+K47+K50+K53+K56+K59+K62+O12+O10</f>
        <v>1429940.21</v>
      </c>
      <c r="L15" s="20">
        <f>K15/2313620*100</f>
        <v>61.805318505199644</v>
      </c>
    </row>
    <row r="16" spans="1:16" s="34" customFormat="1" x14ac:dyDescent="0.25">
      <c r="A16" s="28" t="s">
        <v>15</v>
      </c>
      <c r="B16" s="33" t="s">
        <v>16</v>
      </c>
      <c r="C16" s="20"/>
      <c r="D16" s="20">
        <v>854323.1</v>
      </c>
      <c r="E16" s="20">
        <v>595195.17240000004</v>
      </c>
      <c r="F16" s="20">
        <v>69.668626822802764</v>
      </c>
      <c r="G16" s="20">
        <v>595195.17240000004</v>
      </c>
      <c r="H16" s="20">
        <v>0</v>
      </c>
      <c r="I16" s="20">
        <v>259127.9276</v>
      </c>
      <c r="J16" s="20">
        <f t="shared" ref="J16" si="2">SUMIF($B$17:$B$63,"=02",J17:J63)</f>
        <v>0</v>
      </c>
      <c r="K16" s="20">
        <f>K36+K39+K42+K45+K48+K51+K54+K57+K60+K63</f>
        <v>603084.22</v>
      </c>
      <c r="L16" s="20">
        <f>K16/765036.5*100</f>
        <v>78.830777355067369</v>
      </c>
      <c r="N16" s="35"/>
    </row>
    <row r="17" spans="1:14" ht="47.25" x14ac:dyDescent="0.25">
      <c r="A17" s="36" t="s">
        <v>23</v>
      </c>
      <c r="B17" s="37" t="s">
        <v>13</v>
      </c>
      <c r="C17" s="38" t="s">
        <v>24</v>
      </c>
      <c r="D17" s="39">
        <v>38948.699999999997</v>
      </c>
      <c r="E17" s="40">
        <v>31212.140060000002</v>
      </c>
      <c r="F17" s="40">
        <v>80.136538729148867</v>
      </c>
      <c r="G17" s="40">
        <v>31212.140060000002</v>
      </c>
      <c r="H17" s="40">
        <v>0</v>
      </c>
      <c r="I17" s="40">
        <v>7736.5599399999955</v>
      </c>
      <c r="J17" s="7" t="s">
        <v>25</v>
      </c>
      <c r="K17" s="40">
        <v>33221.03</v>
      </c>
      <c r="L17" s="40"/>
      <c r="M17" s="22"/>
    </row>
    <row r="18" spans="1:14" s="22" customFormat="1" ht="47.25" x14ac:dyDescent="0.25">
      <c r="A18" s="36" t="s">
        <v>26</v>
      </c>
      <c r="B18" s="37" t="s">
        <v>13</v>
      </c>
      <c r="C18" s="38" t="s">
        <v>27</v>
      </c>
      <c r="D18" s="39">
        <v>338860</v>
      </c>
      <c r="E18" s="40">
        <v>226056.94548000002</v>
      </c>
      <c r="F18" s="40">
        <v>66.711015015050464</v>
      </c>
      <c r="G18" s="40">
        <v>226056.94547999999</v>
      </c>
      <c r="H18" s="40">
        <v>0</v>
      </c>
      <c r="I18" s="40">
        <v>112803.05451999998</v>
      </c>
      <c r="J18" s="7" t="s">
        <v>28</v>
      </c>
      <c r="K18" s="40">
        <v>305247.94</v>
      </c>
      <c r="L18" s="40"/>
    </row>
    <row r="19" spans="1:14" ht="47.25" x14ac:dyDescent="0.25">
      <c r="A19" s="36" t="s">
        <v>29</v>
      </c>
      <c r="B19" s="37" t="s">
        <v>13</v>
      </c>
      <c r="C19" s="38" t="s">
        <v>30</v>
      </c>
      <c r="D19" s="39">
        <v>236390</v>
      </c>
      <c r="E19" s="40">
        <v>210327.39674</v>
      </c>
      <c r="F19" s="40">
        <v>88.974743745505307</v>
      </c>
      <c r="G19" s="40">
        <v>210327.39674</v>
      </c>
      <c r="H19" s="41">
        <v>0</v>
      </c>
      <c r="I19" s="40">
        <v>26062.603260000004</v>
      </c>
      <c r="J19" s="7" t="s">
        <v>31</v>
      </c>
      <c r="K19" s="40">
        <v>205604.56</v>
      </c>
      <c r="L19" s="40"/>
      <c r="M19" s="22"/>
      <c r="N19" s="42"/>
    </row>
    <row r="20" spans="1:14" ht="35.25" customHeight="1" x14ac:dyDescent="0.25">
      <c r="A20" s="43" t="s">
        <v>32</v>
      </c>
      <c r="B20" s="37" t="s">
        <v>13</v>
      </c>
      <c r="C20" s="38" t="s">
        <v>33</v>
      </c>
      <c r="D20" s="39">
        <v>64017</v>
      </c>
      <c r="E20" s="40">
        <v>47872.577039999996</v>
      </c>
      <c r="F20" s="40">
        <v>74.781037911804674</v>
      </c>
      <c r="G20" s="40">
        <v>47872.577039999996</v>
      </c>
      <c r="H20" s="40">
        <v>0</v>
      </c>
      <c r="I20" s="40">
        <v>16144.422960000004</v>
      </c>
      <c r="J20" s="7" t="s">
        <v>34</v>
      </c>
      <c r="K20" s="40">
        <v>14470.47</v>
      </c>
      <c r="L20" s="40"/>
      <c r="M20" s="22"/>
    </row>
    <row r="21" spans="1:14" ht="33" customHeight="1" x14ac:dyDescent="0.25">
      <c r="A21" s="44" t="s">
        <v>35</v>
      </c>
      <c r="B21" s="37" t="s">
        <v>13</v>
      </c>
      <c r="C21" s="38" t="s">
        <v>36</v>
      </c>
      <c r="D21" s="39">
        <v>681969.1</v>
      </c>
      <c r="E21" s="40">
        <v>355407.11235000001</v>
      </c>
      <c r="F21" s="40">
        <v>52.114841031653782</v>
      </c>
      <c r="G21" s="40">
        <v>355407.11235000001</v>
      </c>
      <c r="H21" s="40">
        <v>0</v>
      </c>
      <c r="I21" s="40">
        <v>326561.98764999997</v>
      </c>
      <c r="J21" s="7" t="s">
        <v>37</v>
      </c>
      <c r="K21" s="40">
        <v>442111.46</v>
      </c>
      <c r="L21" s="40"/>
      <c r="M21" s="22"/>
    </row>
    <row r="22" spans="1:14" ht="48" customHeight="1" x14ac:dyDescent="0.25">
      <c r="A22" s="44" t="s">
        <v>38</v>
      </c>
      <c r="B22" s="37" t="s">
        <v>13</v>
      </c>
      <c r="C22" s="38" t="s">
        <v>39</v>
      </c>
      <c r="D22" s="39">
        <v>69404.5</v>
      </c>
      <c r="E22" s="40">
        <v>14235.838</v>
      </c>
      <c r="F22" s="40">
        <v>20.511404880087024</v>
      </c>
      <c r="G22" s="40">
        <v>14235.838</v>
      </c>
      <c r="H22" s="40">
        <v>0</v>
      </c>
      <c r="I22" s="40">
        <v>55168.661999999997</v>
      </c>
      <c r="J22" s="7" t="s">
        <v>40</v>
      </c>
      <c r="K22" s="40">
        <v>14182.8</v>
      </c>
      <c r="L22" s="40"/>
      <c r="M22" s="22"/>
    </row>
    <row r="23" spans="1:14" ht="47.25" x14ac:dyDescent="0.25">
      <c r="A23" s="43" t="s">
        <v>41</v>
      </c>
      <c r="B23" s="37" t="s">
        <v>13</v>
      </c>
      <c r="C23" s="38" t="s">
        <v>42</v>
      </c>
      <c r="D23" s="39">
        <v>4923</v>
      </c>
      <c r="E23" s="45">
        <v>1881</v>
      </c>
      <c r="F23" s="40">
        <v>38.208409506398539</v>
      </c>
      <c r="G23" s="45">
        <v>1881</v>
      </c>
      <c r="H23" s="40">
        <v>0</v>
      </c>
      <c r="I23" s="40">
        <v>3042</v>
      </c>
      <c r="J23" s="7" t="s">
        <v>43</v>
      </c>
      <c r="K23" s="45">
        <v>1870.77</v>
      </c>
      <c r="L23" s="45"/>
      <c r="M23" s="22"/>
    </row>
    <row r="24" spans="1:14" ht="47.25" x14ac:dyDescent="0.25">
      <c r="A24" s="46" t="s">
        <v>44</v>
      </c>
      <c r="B24" s="47" t="s">
        <v>13</v>
      </c>
      <c r="C24" s="48" t="s">
        <v>45</v>
      </c>
      <c r="D24" s="39">
        <v>151231.79999999999</v>
      </c>
      <c r="E24" s="40">
        <v>69199.344629999992</v>
      </c>
      <c r="F24" s="40">
        <v>45.75713879620556</v>
      </c>
      <c r="G24" s="40">
        <v>69199.344630000007</v>
      </c>
      <c r="H24" s="40">
        <v>0</v>
      </c>
      <c r="I24" s="40">
        <v>82032.455369999996</v>
      </c>
      <c r="J24" s="7" t="s">
        <v>46</v>
      </c>
      <c r="K24" s="40">
        <v>51583.4</v>
      </c>
      <c r="L24" s="40"/>
      <c r="M24" s="22"/>
    </row>
    <row r="25" spans="1:14" ht="31.5" x14ac:dyDescent="0.25">
      <c r="A25" s="44" t="s">
        <v>47</v>
      </c>
      <c r="B25" s="37" t="s">
        <v>13</v>
      </c>
      <c r="C25" s="38" t="s">
        <v>48</v>
      </c>
      <c r="D25" s="39">
        <v>80327.600000000006</v>
      </c>
      <c r="E25" s="40">
        <v>80121.38</v>
      </c>
      <c r="F25" s="40">
        <v>99.74327628361857</v>
      </c>
      <c r="G25" s="40">
        <v>80121.38</v>
      </c>
      <c r="H25" s="40">
        <v>0</v>
      </c>
      <c r="I25" s="40">
        <v>206.22000000000116</v>
      </c>
      <c r="J25" s="7" t="s">
        <v>49</v>
      </c>
      <c r="K25" s="40">
        <v>61984</v>
      </c>
      <c r="L25" s="40"/>
      <c r="M25" s="22"/>
    </row>
    <row r="26" spans="1:14" ht="33" customHeight="1" x14ac:dyDescent="0.25">
      <c r="A26" s="44" t="s">
        <v>50</v>
      </c>
      <c r="B26" s="37" t="s">
        <v>13</v>
      </c>
      <c r="C26" s="38" t="s">
        <v>51</v>
      </c>
      <c r="D26" s="39">
        <v>169000</v>
      </c>
      <c r="E26" s="40">
        <v>42939.625700000004</v>
      </c>
      <c r="F26" s="40">
        <v>25.408062544378701</v>
      </c>
      <c r="G26" s="40">
        <v>42939.625699999997</v>
      </c>
      <c r="H26" s="40">
        <v>0</v>
      </c>
      <c r="I26" s="40">
        <v>126060.3743</v>
      </c>
      <c r="J26" s="7" t="s">
        <v>52</v>
      </c>
      <c r="K26" s="40">
        <v>29417.62</v>
      </c>
      <c r="L26" s="40"/>
      <c r="M26" s="22"/>
    </row>
    <row r="27" spans="1:14" ht="47.25" x14ac:dyDescent="0.25">
      <c r="A27" s="44" t="s">
        <v>53</v>
      </c>
      <c r="B27" s="37" t="s">
        <v>13</v>
      </c>
      <c r="C27" s="38" t="s">
        <v>54</v>
      </c>
      <c r="D27" s="39">
        <v>52869</v>
      </c>
      <c r="E27" s="40">
        <v>47016</v>
      </c>
      <c r="F27" s="40">
        <v>88.929240197469213</v>
      </c>
      <c r="G27" s="40">
        <v>47016</v>
      </c>
      <c r="H27" s="40">
        <v>0</v>
      </c>
      <c r="I27" s="40">
        <v>5853</v>
      </c>
      <c r="J27" s="7" t="s">
        <v>55</v>
      </c>
      <c r="K27" s="40">
        <v>43996</v>
      </c>
      <c r="L27" s="40"/>
      <c r="M27" s="22"/>
    </row>
    <row r="28" spans="1:14" ht="31.5" x14ac:dyDescent="0.25">
      <c r="A28" s="44" t="s">
        <v>56</v>
      </c>
      <c r="B28" s="37" t="s">
        <v>13</v>
      </c>
      <c r="C28" s="38" t="s">
        <v>57</v>
      </c>
      <c r="D28" s="39">
        <v>7689.4</v>
      </c>
      <c r="E28" s="40">
        <v>0</v>
      </c>
      <c r="F28" s="40">
        <v>0</v>
      </c>
      <c r="G28" s="40"/>
      <c r="H28" s="40">
        <v>0</v>
      </c>
      <c r="I28" s="40">
        <v>7689.4</v>
      </c>
      <c r="J28" s="7"/>
      <c r="K28" s="83">
        <v>3975</v>
      </c>
      <c r="L28" s="83"/>
      <c r="M28" s="22"/>
    </row>
    <row r="29" spans="1:14" ht="47.25" x14ac:dyDescent="0.25">
      <c r="A29" s="44" t="s">
        <v>58</v>
      </c>
      <c r="B29" s="37" t="s">
        <v>13</v>
      </c>
      <c r="C29" s="38" t="s">
        <v>59</v>
      </c>
      <c r="D29" s="39">
        <v>27541.600000000002</v>
      </c>
      <c r="E29" s="40">
        <v>0</v>
      </c>
      <c r="F29" s="40">
        <v>0</v>
      </c>
      <c r="G29" s="40"/>
      <c r="H29" s="40">
        <v>0</v>
      </c>
      <c r="I29" s="40">
        <v>27541.600000000002</v>
      </c>
      <c r="J29" s="7"/>
      <c r="K29" s="40"/>
      <c r="L29" s="40"/>
      <c r="M29" s="22"/>
    </row>
    <row r="30" spans="1:14" ht="94.5" x14ac:dyDescent="0.25">
      <c r="A30" s="43" t="s">
        <v>60</v>
      </c>
      <c r="B30" s="37" t="s">
        <v>13</v>
      </c>
      <c r="C30" s="38" t="s">
        <v>61</v>
      </c>
      <c r="D30" s="39">
        <v>50000</v>
      </c>
      <c r="E30" s="40">
        <v>50000</v>
      </c>
      <c r="F30" s="40">
        <v>100</v>
      </c>
      <c r="G30" s="40">
        <v>50000</v>
      </c>
      <c r="H30" s="40">
        <v>0</v>
      </c>
      <c r="I30" s="40">
        <v>0</v>
      </c>
      <c r="J30" s="7"/>
      <c r="K30" s="40"/>
      <c r="L30" s="40"/>
      <c r="M30" s="22"/>
    </row>
    <row r="31" spans="1:14" ht="31.5" customHeight="1" x14ac:dyDescent="0.25">
      <c r="A31" s="44" t="s">
        <v>62</v>
      </c>
      <c r="B31" s="37" t="s">
        <v>13</v>
      </c>
      <c r="C31" s="38" t="s">
        <v>63</v>
      </c>
      <c r="D31" s="39">
        <v>10439.4</v>
      </c>
      <c r="E31" s="40">
        <v>8143.0559999999996</v>
      </c>
      <c r="F31" s="40">
        <v>78.003103626645213</v>
      </c>
      <c r="G31" s="40">
        <v>8143.0559999999996</v>
      </c>
      <c r="H31" s="40">
        <v>0</v>
      </c>
      <c r="I31" s="40">
        <v>2296.3440000000001</v>
      </c>
      <c r="J31" s="7" t="s">
        <v>43</v>
      </c>
      <c r="K31" s="10"/>
      <c r="L31" s="10"/>
      <c r="M31" s="22"/>
    </row>
    <row r="32" spans="1:14" ht="31.5" x14ac:dyDescent="0.25">
      <c r="A32" s="44" t="s">
        <v>64</v>
      </c>
      <c r="B32" s="37" t="s">
        <v>13</v>
      </c>
      <c r="C32" s="38" t="s">
        <v>65</v>
      </c>
      <c r="D32" s="39">
        <v>14931</v>
      </c>
      <c r="E32" s="40">
        <v>3568.4905400000002</v>
      </c>
      <c r="F32" s="40">
        <v>23.899876364610542</v>
      </c>
      <c r="G32" s="40">
        <v>3568.4905399999998</v>
      </c>
      <c r="H32" s="49">
        <v>0</v>
      </c>
      <c r="I32" s="40">
        <v>11362.509459999999</v>
      </c>
      <c r="J32" s="7" t="s">
        <v>55</v>
      </c>
      <c r="K32" s="10">
        <v>1282.49</v>
      </c>
      <c r="L32" s="10"/>
      <c r="M32" s="22"/>
    </row>
    <row r="33" spans="1:13" ht="31.5" x14ac:dyDescent="0.25">
      <c r="A33" s="44" t="s">
        <v>66</v>
      </c>
      <c r="B33" s="37" t="s">
        <v>13</v>
      </c>
      <c r="C33" s="38" t="s">
        <v>67</v>
      </c>
      <c r="D33" s="39">
        <v>36000</v>
      </c>
      <c r="E33" s="40">
        <v>3521.4451199999999</v>
      </c>
      <c r="F33" s="40"/>
      <c r="G33" s="40">
        <v>3521.4451199999999</v>
      </c>
      <c r="H33" s="40">
        <v>0</v>
      </c>
      <c r="I33" s="40">
        <v>32478.55488</v>
      </c>
      <c r="J33" s="7"/>
      <c r="K33" s="40">
        <v>11964.59</v>
      </c>
      <c r="L33" s="40"/>
      <c r="M33" s="22"/>
    </row>
    <row r="34" spans="1:13" ht="47.25" x14ac:dyDescent="0.25">
      <c r="A34" s="44" t="s">
        <v>68</v>
      </c>
      <c r="B34" s="37" t="s">
        <v>22</v>
      </c>
      <c r="C34" s="38"/>
      <c r="D34" s="39">
        <v>0</v>
      </c>
      <c r="E34" s="40"/>
      <c r="F34" s="40"/>
      <c r="G34" s="40"/>
      <c r="H34" s="40"/>
      <c r="I34" s="40">
        <v>0</v>
      </c>
      <c r="J34" s="7"/>
      <c r="K34" s="40"/>
      <c r="L34" s="40"/>
      <c r="M34" s="22"/>
    </row>
    <row r="35" spans="1:13" ht="23.25" customHeight="1" x14ac:dyDescent="0.25">
      <c r="A35" s="50" t="s">
        <v>12</v>
      </c>
      <c r="B35" s="37" t="s">
        <v>13</v>
      </c>
      <c r="C35" s="38" t="s">
        <v>69</v>
      </c>
      <c r="D35" s="39">
        <v>35219</v>
      </c>
      <c r="E35" s="40">
        <v>14945.00497</v>
      </c>
      <c r="F35" s="40">
        <v>42.434495499588294</v>
      </c>
      <c r="G35" s="40">
        <v>14945.00497</v>
      </c>
      <c r="H35" s="40">
        <v>0</v>
      </c>
      <c r="I35" s="40">
        <v>20273.995029999998</v>
      </c>
      <c r="J35" s="111" t="s">
        <v>70</v>
      </c>
      <c r="K35" s="40">
        <v>17112.57</v>
      </c>
      <c r="L35" s="40"/>
    </row>
    <row r="36" spans="1:13" ht="23.25" customHeight="1" x14ac:dyDescent="0.25">
      <c r="A36" s="50" t="s">
        <v>15</v>
      </c>
      <c r="B36" s="37" t="s">
        <v>16</v>
      </c>
      <c r="C36" s="38" t="s">
        <v>69</v>
      </c>
      <c r="D36" s="39">
        <v>105657</v>
      </c>
      <c r="E36" s="40">
        <v>44835.014920000001</v>
      </c>
      <c r="F36" s="40">
        <v>42.43449550905288</v>
      </c>
      <c r="G36" s="40">
        <v>44835.014920000001</v>
      </c>
      <c r="H36" s="40">
        <v>0</v>
      </c>
      <c r="I36" s="40">
        <v>60821.985079999999</v>
      </c>
      <c r="J36" s="112"/>
      <c r="K36" s="40">
        <v>51337.7</v>
      </c>
      <c r="L36" s="40"/>
    </row>
    <row r="37" spans="1:13" ht="31.5" x14ac:dyDescent="0.25">
      <c r="A37" s="44" t="s">
        <v>71</v>
      </c>
      <c r="B37" s="37" t="s">
        <v>22</v>
      </c>
      <c r="C37" s="38"/>
      <c r="D37" s="39">
        <v>0</v>
      </c>
      <c r="E37" s="40"/>
      <c r="F37" s="40"/>
      <c r="G37" s="40"/>
      <c r="H37" s="40">
        <v>0</v>
      </c>
      <c r="I37" s="40">
        <v>0</v>
      </c>
      <c r="J37" s="7"/>
      <c r="K37" s="40"/>
      <c r="L37" s="40"/>
    </row>
    <row r="38" spans="1:13" ht="21.75" customHeight="1" x14ac:dyDescent="0.25">
      <c r="A38" s="50" t="s">
        <v>12</v>
      </c>
      <c r="B38" s="37" t="s">
        <v>13</v>
      </c>
      <c r="C38" s="38" t="s">
        <v>72</v>
      </c>
      <c r="D38" s="39">
        <v>31583.8</v>
      </c>
      <c r="E38" s="40">
        <v>31583.8</v>
      </c>
      <c r="F38" s="40">
        <v>100</v>
      </c>
      <c r="G38" s="40">
        <v>31583.8</v>
      </c>
      <c r="H38" s="40">
        <v>0</v>
      </c>
      <c r="I38" s="40">
        <v>0</v>
      </c>
      <c r="J38" s="111" t="s">
        <v>73</v>
      </c>
      <c r="K38" s="40">
        <v>32932.879999999997</v>
      </c>
      <c r="L38" s="40"/>
    </row>
    <row r="39" spans="1:13" ht="21.75" customHeight="1" x14ac:dyDescent="0.25">
      <c r="A39" s="50" t="s">
        <v>15</v>
      </c>
      <c r="B39" s="37" t="s">
        <v>16</v>
      </c>
      <c r="C39" s="38" t="s">
        <v>72</v>
      </c>
      <c r="D39" s="39">
        <v>94751.4</v>
      </c>
      <c r="E39" s="40">
        <v>94751.4</v>
      </c>
      <c r="F39" s="40">
        <v>100</v>
      </c>
      <c r="G39" s="40">
        <v>94751.4</v>
      </c>
      <c r="H39" s="40">
        <v>0</v>
      </c>
      <c r="I39" s="40">
        <v>0</v>
      </c>
      <c r="J39" s="112"/>
      <c r="K39" s="40">
        <v>98798.63</v>
      </c>
      <c r="L39" s="40"/>
    </row>
    <row r="40" spans="1:13" ht="47.25" x14ac:dyDescent="0.25">
      <c r="A40" s="44" t="s">
        <v>74</v>
      </c>
      <c r="B40" s="37" t="s">
        <v>22</v>
      </c>
      <c r="C40" s="38"/>
      <c r="D40" s="39">
        <v>0</v>
      </c>
      <c r="E40" s="40"/>
      <c r="F40" s="40"/>
      <c r="G40" s="40"/>
      <c r="H40" s="40">
        <v>0</v>
      </c>
      <c r="I40" s="40">
        <v>0</v>
      </c>
      <c r="J40" s="7"/>
      <c r="K40" s="51"/>
      <c r="L40" s="51"/>
    </row>
    <row r="41" spans="1:13" ht="21.75" customHeight="1" x14ac:dyDescent="0.25">
      <c r="A41" s="50" t="s">
        <v>12</v>
      </c>
      <c r="B41" s="37" t="s">
        <v>13</v>
      </c>
      <c r="C41" s="38" t="s">
        <v>75</v>
      </c>
      <c r="D41" s="39">
        <v>38900.400000000001</v>
      </c>
      <c r="E41" s="40">
        <v>25236.38423</v>
      </c>
      <c r="F41" s="40">
        <v>64.87435663900628</v>
      </c>
      <c r="G41" s="40">
        <v>25236.38423</v>
      </c>
      <c r="H41" s="52">
        <v>0</v>
      </c>
      <c r="I41" s="40">
        <v>13664.015770000002</v>
      </c>
      <c r="J41" s="114" t="s">
        <v>76</v>
      </c>
      <c r="K41" s="40">
        <v>29748.43</v>
      </c>
      <c r="L41" s="40"/>
    </row>
    <row r="42" spans="1:13" ht="21.75" customHeight="1" x14ac:dyDescent="0.25">
      <c r="A42" s="50" t="s">
        <v>15</v>
      </c>
      <c r="B42" s="37" t="s">
        <v>16</v>
      </c>
      <c r="C42" s="38" t="s">
        <v>75</v>
      </c>
      <c r="D42" s="39">
        <v>116701.3</v>
      </c>
      <c r="E42" s="40">
        <v>75709.152680000014</v>
      </c>
      <c r="F42" s="40">
        <v>64.874301040348314</v>
      </c>
      <c r="G42" s="40">
        <v>75709.152679999999</v>
      </c>
      <c r="H42" s="52">
        <v>0</v>
      </c>
      <c r="I42" s="40">
        <v>40992.147319999989</v>
      </c>
      <c r="J42" s="115"/>
      <c r="K42" s="40">
        <v>89245.3</v>
      </c>
      <c r="L42" s="40"/>
    </row>
    <row r="43" spans="1:13" ht="31.5" x14ac:dyDescent="0.25">
      <c r="A43" s="44" t="s">
        <v>77</v>
      </c>
      <c r="B43" s="37" t="s">
        <v>22</v>
      </c>
      <c r="C43" s="38"/>
      <c r="D43" s="39">
        <v>0</v>
      </c>
      <c r="E43" s="40"/>
      <c r="F43" s="40"/>
      <c r="G43" s="40"/>
      <c r="H43" s="40">
        <v>0</v>
      </c>
      <c r="I43" s="40">
        <v>0</v>
      </c>
      <c r="J43" s="53"/>
      <c r="K43" s="40"/>
      <c r="L43" s="40"/>
    </row>
    <row r="44" spans="1:13" ht="21.75" customHeight="1" x14ac:dyDescent="0.25">
      <c r="A44" s="50" t="s">
        <v>12</v>
      </c>
      <c r="B44" s="37" t="s">
        <v>13</v>
      </c>
      <c r="C44" s="38" t="s">
        <v>78</v>
      </c>
      <c r="D44" s="39">
        <v>16194.8</v>
      </c>
      <c r="E44" s="40">
        <v>16115.82172</v>
      </c>
      <c r="F44" s="40">
        <v>99.512323214859094</v>
      </c>
      <c r="G44" s="40">
        <v>16115.82172</v>
      </c>
      <c r="H44" s="40">
        <v>0</v>
      </c>
      <c r="I44" s="40">
        <v>78.978279999999359</v>
      </c>
      <c r="J44" s="111" t="s">
        <v>79</v>
      </c>
      <c r="K44" s="40">
        <v>13920.78</v>
      </c>
      <c r="L44" s="40"/>
    </row>
    <row r="45" spans="1:13" ht="21.75" customHeight="1" x14ac:dyDescent="0.25">
      <c r="A45" s="50" t="s">
        <v>15</v>
      </c>
      <c r="B45" s="37" t="s">
        <v>16</v>
      </c>
      <c r="C45" s="38" t="s">
        <v>78</v>
      </c>
      <c r="D45" s="39">
        <v>48584.5</v>
      </c>
      <c r="E45" s="40">
        <v>48347.465199999999</v>
      </c>
      <c r="F45" s="40">
        <v>99.51211847399891</v>
      </c>
      <c r="G45" s="40">
        <v>48347.465199999999</v>
      </c>
      <c r="H45" s="40">
        <v>0</v>
      </c>
      <c r="I45" s="40">
        <v>237.03480000000127</v>
      </c>
      <c r="J45" s="112"/>
      <c r="K45" s="40">
        <v>41762.33</v>
      </c>
      <c r="L45" s="40"/>
    </row>
    <row r="46" spans="1:13" ht="31.5" x14ac:dyDescent="0.25">
      <c r="A46" s="44" t="s">
        <v>80</v>
      </c>
      <c r="B46" s="37" t="s">
        <v>22</v>
      </c>
      <c r="C46" s="38"/>
      <c r="D46" s="39">
        <v>0</v>
      </c>
      <c r="E46" s="40"/>
      <c r="F46" s="40"/>
      <c r="G46" s="40"/>
      <c r="H46" s="40">
        <v>0</v>
      </c>
      <c r="I46" s="40">
        <v>0</v>
      </c>
      <c r="J46" s="7"/>
      <c r="K46" s="40"/>
      <c r="L46" s="40"/>
    </row>
    <row r="47" spans="1:13" ht="21" customHeight="1" x14ac:dyDescent="0.25">
      <c r="A47" s="50" t="s">
        <v>12</v>
      </c>
      <c r="B47" s="37" t="s">
        <v>13</v>
      </c>
      <c r="C47" s="38" t="s">
        <v>81</v>
      </c>
      <c r="D47" s="39">
        <v>46229.2</v>
      </c>
      <c r="E47" s="40">
        <v>41622.060079999996</v>
      </c>
      <c r="F47" s="40">
        <v>90.034134443165797</v>
      </c>
      <c r="G47" s="40">
        <v>41622.060080000003</v>
      </c>
      <c r="H47" s="40">
        <v>0</v>
      </c>
      <c r="I47" s="40">
        <v>4607.1399200000014</v>
      </c>
      <c r="J47" s="114" t="s">
        <v>82</v>
      </c>
      <c r="K47" s="40">
        <v>46229.17</v>
      </c>
      <c r="L47" s="40"/>
    </row>
    <row r="48" spans="1:13" ht="21" customHeight="1" x14ac:dyDescent="0.25">
      <c r="A48" s="50" t="s">
        <v>15</v>
      </c>
      <c r="B48" s="37" t="s">
        <v>16</v>
      </c>
      <c r="C48" s="38" t="s">
        <v>81</v>
      </c>
      <c r="D48" s="39">
        <v>138687.6</v>
      </c>
      <c r="E48" s="40">
        <v>124866.18026000001</v>
      </c>
      <c r="F48" s="40">
        <v>90.034134457586688</v>
      </c>
      <c r="G48" s="40">
        <v>124866.18025999999</v>
      </c>
      <c r="H48" s="40">
        <v>0</v>
      </c>
      <c r="I48" s="40">
        <v>13821.419739999998</v>
      </c>
      <c r="J48" s="115"/>
      <c r="K48" s="40">
        <v>138687.5</v>
      </c>
      <c r="L48" s="40"/>
    </row>
    <row r="49" spans="1:14" ht="63" x14ac:dyDescent="0.25">
      <c r="A49" s="43" t="s">
        <v>83</v>
      </c>
      <c r="B49" s="37" t="s">
        <v>22</v>
      </c>
      <c r="C49" s="38"/>
      <c r="D49" s="39">
        <v>0</v>
      </c>
      <c r="E49" s="40"/>
      <c r="F49" s="40"/>
      <c r="G49" s="40"/>
      <c r="H49" s="49">
        <v>0</v>
      </c>
      <c r="I49" s="40">
        <v>0</v>
      </c>
      <c r="J49" s="7"/>
      <c r="K49" s="51"/>
      <c r="L49" s="51"/>
    </row>
    <row r="50" spans="1:14" ht="21.75" customHeight="1" x14ac:dyDescent="0.25">
      <c r="A50" s="50" t="s">
        <v>12</v>
      </c>
      <c r="B50" s="37" t="s">
        <v>13</v>
      </c>
      <c r="C50" s="38" t="s">
        <v>84</v>
      </c>
      <c r="D50" s="39">
        <v>51177.7</v>
      </c>
      <c r="E50" s="40">
        <v>46915.392519999994</v>
      </c>
      <c r="F50" s="40">
        <v>91.671553274179956</v>
      </c>
      <c r="G50" s="40">
        <v>46915.392520000001</v>
      </c>
      <c r="H50" s="40">
        <v>0</v>
      </c>
      <c r="I50" s="40">
        <v>4262.3074800000031</v>
      </c>
      <c r="J50" s="111" t="s">
        <v>85</v>
      </c>
      <c r="K50" s="40">
        <v>61084.25</v>
      </c>
      <c r="L50" s="40"/>
    </row>
    <row r="51" spans="1:14" ht="21.75" customHeight="1" x14ac:dyDescent="0.25">
      <c r="A51" s="50" t="s">
        <v>15</v>
      </c>
      <c r="B51" s="37" t="s">
        <v>16</v>
      </c>
      <c r="C51" s="38" t="s">
        <v>84</v>
      </c>
      <c r="D51" s="39">
        <v>153533.1</v>
      </c>
      <c r="E51" s="40">
        <v>140746.1776</v>
      </c>
      <c r="F51" s="40">
        <v>91.671553300232972</v>
      </c>
      <c r="G51" s="40">
        <v>140746.1776</v>
      </c>
      <c r="H51" s="40">
        <v>0</v>
      </c>
      <c r="I51" s="40">
        <v>12786.92240000001</v>
      </c>
      <c r="J51" s="112"/>
      <c r="K51" s="40">
        <v>183252.76</v>
      </c>
      <c r="L51" s="40"/>
    </row>
    <row r="52" spans="1:14" ht="63" x14ac:dyDescent="0.25">
      <c r="A52" s="44" t="s">
        <v>86</v>
      </c>
      <c r="B52" s="37" t="s">
        <v>22</v>
      </c>
      <c r="C52" s="38"/>
      <c r="D52" s="39">
        <v>0</v>
      </c>
      <c r="E52" s="40"/>
      <c r="F52" s="40"/>
      <c r="G52" s="40"/>
      <c r="H52" s="40">
        <v>0</v>
      </c>
      <c r="I52" s="40">
        <v>0</v>
      </c>
      <c r="J52" s="7"/>
      <c r="K52" s="51"/>
      <c r="L52" s="51"/>
    </row>
    <row r="53" spans="1:14" ht="21.75" customHeight="1" x14ac:dyDescent="0.25">
      <c r="A53" s="50" t="s">
        <v>12</v>
      </c>
      <c r="B53" s="37" t="s">
        <v>13</v>
      </c>
      <c r="C53" s="38" t="s">
        <v>87</v>
      </c>
      <c r="D53" s="39">
        <v>7348.6</v>
      </c>
      <c r="E53" s="40">
        <v>84.185980000000001</v>
      </c>
      <c r="F53" s="40">
        <v>1.1456056936015024</v>
      </c>
      <c r="G53" s="40">
        <v>84.185980000000001</v>
      </c>
      <c r="H53" s="40">
        <v>0</v>
      </c>
      <c r="I53" s="52">
        <v>7264.4140200000002</v>
      </c>
      <c r="J53" s="114" t="s">
        <v>88</v>
      </c>
      <c r="K53" s="51"/>
      <c r="L53" s="51"/>
    </row>
    <row r="54" spans="1:14" ht="21.75" customHeight="1" x14ac:dyDescent="0.25">
      <c r="A54" s="50" t="s">
        <v>15</v>
      </c>
      <c r="B54" s="37" t="s">
        <v>16</v>
      </c>
      <c r="C54" s="38" t="s">
        <v>87</v>
      </c>
      <c r="D54" s="39">
        <v>22045.7</v>
      </c>
      <c r="E54" s="40">
        <v>252.55794</v>
      </c>
      <c r="F54" s="40">
        <v>1.1456108901055533</v>
      </c>
      <c r="G54" s="40">
        <v>252.55794</v>
      </c>
      <c r="H54" s="40">
        <v>0</v>
      </c>
      <c r="I54" s="52">
        <v>21793.142060000002</v>
      </c>
      <c r="J54" s="115"/>
      <c r="K54" s="51"/>
      <c r="L54" s="51"/>
    </row>
    <row r="55" spans="1:14" ht="31.5" x14ac:dyDescent="0.25">
      <c r="A55" s="44" t="s">
        <v>89</v>
      </c>
      <c r="B55" s="37" t="s">
        <v>22</v>
      </c>
      <c r="C55" s="38"/>
      <c r="D55" s="39">
        <v>0</v>
      </c>
      <c r="E55" s="40"/>
      <c r="F55" s="40"/>
      <c r="G55" s="40"/>
      <c r="H55" s="40">
        <v>0</v>
      </c>
      <c r="I55" s="52">
        <v>0</v>
      </c>
      <c r="J55" s="7"/>
      <c r="K55" s="51"/>
      <c r="L55" s="51"/>
    </row>
    <row r="56" spans="1:14" ht="21" customHeight="1" x14ac:dyDescent="0.25">
      <c r="A56" s="50" t="s">
        <v>12</v>
      </c>
      <c r="B56" s="37" t="s">
        <v>13</v>
      </c>
      <c r="C56" s="54" t="s">
        <v>90</v>
      </c>
      <c r="D56" s="39">
        <v>3324.5</v>
      </c>
      <c r="E56" s="40">
        <v>3324.4999899999998</v>
      </c>
      <c r="F56" s="40">
        <v>99.999999699202874</v>
      </c>
      <c r="G56" s="40">
        <v>3324.4999899999998</v>
      </c>
      <c r="H56" s="40">
        <v>0</v>
      </c>
      <c r="I56" s="52">
        <v>1.0000000202126103E-5</v>
      </c>
      <c r="J56" s="111" t="s">
        <v>91</v>
      </c>
      <c r="K56" s="51"/>
      <c r="L56" s="51"/>
    </row>
    <row r="57" spans="1:14" ht="21" customHeight="1" x14ac:dyDescent="0.25">
      <c r="A57" s="50" t="s">
        <v>15</v>
      </c>
      <c r="B57" s="37" t="s">
        <v>16</v>
      </c>
      <c r="C57" s="54" t="s">
        <v>90</v>
      </c>
      <c r="D57" s="39">
        <v>63165.5</v>
      </c>
      <c r="E57" s="40">
        <v>63165.499819999997</v>
      </c>
      <c r="F57" s="40">
        <v>99.999999715034321</v>
      </c>
      <c r="G57" s="40">
        <v>63165.499819999997</v>
      </c>
      <c r="H57" s="40">
        <v>0</v>
      </c>
      <c r="I57" s="52">
        <v>1.8000000272877514E-4</v>
      </c>
      <c r="J57" s="112"/>
      <c r="K57" s="51"/>
      <c r="L57" s="51"/>
    </row>
    <row r="58" spans="1:14" ht="31.5" x14ac:dyDescent="0.25">
      <c r="A58" s="44" t="s">
        <v>92</v>
      </c>
      <c r="B58" s="37" t="s">
        <v>22</v>
      </c>
      <c r="C58" s="38"/>
      <c r="D58" s="39">
        <v>0</v>
      </c>
      <c r="E58" s="40"/>
      <c r="F58" s="40"/>
      <c r="G58" s="40"/>
      <c r="H58" s="40">
        <v>0</v>
      </c>
      <c r="I58" s="52">
        <v>0</v>
      </c>
      <c r="K58" s="51"/>
      <c r="L58" s="51"/>
    </row>
    <row r="59" spans="1:14" ht="19.5" customHeight="1" x14ac:dyDescent="0.25">
      <c r="A59" s="50" t="s">
        <v>12</v>
      </c>
      <c r="B59" s="37" t="s">
        <v>13</v>
      </c>
      <c r="C59" s="54" t="s">
        <v>93</v>
      </c>
      <c r="D59" s="39">
        <v>1265.3</v>
      </c>
      <c r="E59" s="40">
        <v>132.72507000000002</v>
      </c>
      <c r="F59" s="40">
        <v>10.489612740061647</v>
      </c>
      <c r="G59" s="40">
        <v>132.72506999999999</v>
      </c>
      <c r="H59" s="40">
        <v>0</v>
      </c>
      <c r="I59" s="52">
        <v>1132.57493</v>
      </c>
      <c r="J59" s="111" t="s">
        <v>94</v>
      </c>
      <c r="K59" s="51"/>
      <c r="L59" s="51"/>
    </row>
    <row r="60" spans="1:14" ht="19.5" customHeight="1" x14ac:dyDescent="0.25">
      <c r="A60" s="50" t="s">
        <v>15</v>
      </c>
      <c r="B60" s="37" t="s">
        <v>16</v>
      </c>
      <c r="C60" s="54" t="s">
        <v>93</v>
      </c>
      <c r="D60" s="39">
        <v>24040.2</v>
      </c>
      <c r="E60" s="40">
        <v>2521.7239799999998</v>
      </c>
      <c r="F60" s="40">
        <v>10.489613147977137</v>
      </c>
      <c r="G60" s="40">
        <v>2521.7239800000002</v>
      </c>
      <c r="H60" s="40">
        <v>0</v>
      </c>
      <c r="I60" s="52">
        <v>21518.476020000002</v>
      </c>
      <c r="J60" s="112"/>
      <c r="K60" s="51"/>
      <c r="L60" s="51"/>
    </row>
    <row r="61" spans="1:14" ht="31.5" x14ac:dyDescent="0.25">
      <c r="A61" s="44" t="s">
        <v>95</v>
      </c>
      <c r="B61" s="37" t="s">
        <v>22</v>
      </c>
      <c r="C61" s="38"/>
      <c r="D61" s="39">
        <v>0</v>
      </c>
      <c r="E61" s="40"/>
      <c r="F61" s="40"/>
      <c r="G61" s="40"/>
      <c r="H61" s="40">
        <v>0</v>
      </c>
      <c r="I61" s="52">
        <v>0</v>
      </c>
      <c r="J61" s="53"/>
      <c r="K61" s="51"/>
      <c r="L61" s="51"/>
    </row>
    <row r="62" spans="1:14" x14ac:dyDescent="0.25">
      <c r="A62" s="50" t="s">
        <v>12</v>
      </c>
      <c r="B62" s="37" t="s">
        <v>13</v>
      </c>
      <c r="C62" s="38" t="s">
        <v>96</v>
      </c>
      <c r="D62" s="39">
        <v>4587.2</v>
      </c>
      <c r="E62" s="40">
        <v>0</v>
      </c>
      <c r="F62" s="40">
        <v>0</v>
      </c>
      <c r="G62" s="40"/>
      <c r="H62" s="40">
        <v>0</v>
      </c>
      <c r="I62" s="52">
        <v>4587.2</v>
      </c>
      <c r="J62" s="53"/>
      <c r="K62" s="56"/>
      <c r="L62" s="56"/>
      <c r="N62" s="110"/>
    </row>
    <row r="63" spans="1:14" x14ac:dyDescent="0.25">
      <c r="A63" s="50" t="s">
        <v>15</v>
      </c>
      <c r="B63" s="37" t="s">
        <v>16</v>
      </c>
      <c r="C63" s="38" t="s">
        <v>96</v>
      </c>
      <c r="D63" s="39">
        <v>87156.800000000003</v>
      </c>
      <c r="E63" s="40">
        <v>0</v>
      </c>
      <c r="F63" s="40">
        <v>0</v>
      </c>
      <c r="G63" s="40"/>
      <c r="H63" s="40">
        <v>0</v>
      </c>
      <c r="I63" s="52">
        <v>87156.800000000003</v>
      </c>
      <c r="J63" s="53"/>
      <c r="K63" s="56"/>
      <c r="L63" s="56"/>
      <c r="N63" s="110"/>
    </row>
    <row r="64" spans="1:14" ht="31.5" x14ac:dyDescent="0.25">
      <c r="A64" s="30" t="s">
        <v>97</v>
      </c>
      <c r="B64" s="37" t="s">
        <v>22</v>
      </c>
      <c r="C64" s="38"/>
      <c r="D64" s="27">
        <v>634524.60000000009</v>
      </c>
      <c r="E64" s="27">
        <v>162833.37570999996</v>
      </c>
      <c r="F64" s="57">
        <v>25.662263639581496</v>
      </c>
      <c r="G64" s="27">
        <v>162833.37570999999</v>
      </c>
      <c r="H64" s="27">
        <v>0</v>
      </c>
      <c r="I64" s="27">
        <v>471691.22428999998</v>
      </c>
      <c r="J64" s="27">
        <f t="shared" ref="J64" si="3">J65+J66</f>
        <v>0</v>
      </c>
      <c r="K64" s="27">
        <f>K65+K66</f>
        <v>101104.90059999998</v>
      </c>
      <c r="L64" s="27">
        <f>K64/465760*100</f>
        <v>21.707510434558568</v>
      </c>
    </row>
    <row r="65" spans="1:12" x14ac:dyDescent="0.25">
      <c r="A65" s="50" t="s">
        <v>12</v>
      </c>
      <c r="B65" s="33" t="s">
        <v>13</v>
      </c>
      <c r="C65" s="38"/>
      <c r="D65" s="20">
        <v>480584.4</v>
      </c>
      <c r="E65" s="20">
        <v>154434.27491999997</v>
      </c>
      <c r="F65" s="20">
        <v>32.134683298084568</v>
      </c>
      <c r="G65" s="20">
        <v>154434.27492</v>
      </c>
      <c r="H65" s="20">
        <v>0</v>
      </c>
      <c r="I65" s="20">
        <v>326150.12507999997</v>
      </c>
      <c r="J65" s="20">
        <f t="shared" ref="J65" si="4">SUMIF($B$67:$B$90,"=01",J67:J90)</f>
        <v>0</v>
      </c>
      <c r="K65" s="20">
        <f>K67+K68+K69+K70+K71+K72+K73+K74+K75+K76+K77+K80+K83+K86+K89</f>
        <v>97980.250599999985</v>
      </c>
      <c r="L65" s="20">
        <f>K65/318666.4*100</f>
        <v>30.746966294532456</v>
      </c>
    </row>
    <row r="66" spans="1:12" x14ac:dyDescent="0.25">
      <c r="A66" s="50" t="s">
        <v>15</v>
      </c>
      <c r="B66" s="33" t="s">
        <v>16</v>
      </c>
      <c r="C66" s="38"/>
      <c r="D66" s="20">
        <v>153940.20000000001</v>
      </c>
      <c r="E66" s="20">
        <v>8399.1007899999986</v>
      </c>
      <c r="F66" s="20">
        <v>5.4560802116666069</v>
      </c>
      <c r="G66" s="20">
        <v>8399.1007900000004</v>
      </c>
      <c r="H66" s="20">
        <v>0</v>
      </c>
      <c r="I66" s="20">
        <v>145541.09921000001</v>
      </c>
      <c r="J66" s="7"/>
      <c r="K66" s="20">
        <f>K78+K81+K84+K87+K90</f>
        <v>3124.6499999999996</v>
      </c>
      <c r="L66" s="20">
        <f>K66/147093.6*100</f>
        <v>2.124259655076767</v>
      </c>
    </row>
    <row r="67" spans="1:12" ht="63" x14ac:dyDescent="0.25">
      <c r="A67" s="43" t="s">
        <v>98</v>
      </c>
      <c r="B67" s="37" t="s">
        <v>13</v>
      </c>
      <c r="C67" s="38" t="s">
        <v>99</v>
      </c>
      <c r="D67" s="39">
        <v>18664</v>
      </c>
      <c r="E67" s="40">
        <v>0</v>
      </c>
      <c r="F67" s="40">
        <v>0</v>
      </c>
      <c r="G67" s="40"/>
      <c r="H67" s="40">
        <v>0</v>
      </c>
      <c r="I67" s="40">
        <v>18664</v>
      </c>
      <c r="J67" s="7"/>
      <c r="K67" s="40">
        <v>1231.8800000000001</v>
      </c>
      <c r="L67" s="40"/>
    </row>
    <row r="68" spans="1:12" ht="78.75" x14ac:dyDescent="0.25">
      <c r="A68" s="43" t="s">
        <v>100</v>
      </c>
      <c r="B68" s="37" t="s">
        <v>13</v>
      </c>
      <c r="C68" s="38" t="s">
        <v>101</v>
      </c>
      <c r="D68" s="39">
        <v>77464</v>
      </c>
      <c r="E68" s="40">
        <v>67400</v>
      </c>
      <c r="F68" s="40">
        <v>87.008158628524214</v>
      </c>
      <c r="G68" s="40">
        <v>67400</v>
      </c>
      <c r="H68" s="40">
        <v>0</v>
      </c>
      <c r="I68" s="40">
        <v>10064</v>
      </c>
      <c r="J68" s="7" t="s">
        <v>102</v>
      </c>
      <c r="K68" s="40">
        <v>32674.98</v>
      </c>
      <c r="L68" s="40"/>
    </row>
    <row r="69" spans="1:12" ht="94.5" x14ac:dyDescent="0.25">
      <c r="A69" s="43" t="s">
        <v>103</v>
      </c>
      <c r="B69" s="37" t="s">
        <v>13</v>
      </c>
      <c r="C69" s="38" t="s">
        <v>104</v>
      </c>
      <c r="D69" s="39">
        <v>66174.399999999994</v>
      </c>
      <c r="E69" s="40">
        <v>25520</v>
      </c>
      <c r="F69" s="40">
        <v>38.564762204115191</v>
      </c>
      <c r="G69" s="40">
        <v>25520</v>
      </c>
      <c r="H69" s="40">
        <v>0</v>
      </c>
      <c r="I69" s="40">
        <v>40654.399999999994</v>
      </c>
      <c r="J69" s="7" t="s">
        <v>105</v>
      </c>
      <c r="K69" s="40">
        <v>10026.84</v>
      </c>
      <c r="L69" s="40"/>
    </row>
    <row r="70" spans="1:12" ht="47.25" x14ac:dyDescent="0.25">
      <c r="A70" s="43" t="s">
        <v>106</v>
      </c>
      <c r="B70" s="37" t="s">
        <v>13</v>
      </c>
      <c r="C70" s="38" t="s">
        <v>107</v>
      </c>
      <c r="D70" s="39">
        <v>160964.5</v>
      </c>
      <c r="E70" s="40">
        <v>56098.096399999995</v>
      </c>
      <c r="F70" s="40">
        <v>34.851222723022772</v>
      </c>
      <c r="G70" s="40">
        <v>56098.096400000002</v>
      </c>
      <c r="H70" s="40">
        <v>0</v>
      </c>
      <c r="I70" s="40">
        <v>104866.40360000001</v>
      </c>
      <c r="J70" s="7" t="s">
        <v>108</v>
      </c>
      <c r="K70" s="40">
        <v>46642.890599999992</v>
      </c>
      <c r="L70" s="40"/>
    </row>
    <row r="71" spans="1:12" ht="31.5" x14ac:dyDescent="0.25">
      <c r="A71" s="43" t="s">
        <v>109</v>
      </c>
      <c r="B71" s="37" t="s">
        <v>13</v>
      </c>
      <c r="C71" s="38"/>
      <c r="D71" s="39">
        <v>48013.3</v>
      </c>
      <c r="E71" s="40"/>
      <c r="F71" s="40"/>
      <c r="G71" s="40"/>
      <c r="H71" s="40"/>
      <c r="I71" s="40">
        <v>48013.3</v>
      </c>
      <c r="J71" s="7"/>
      <c r="K71" s="40"/>
      <c r="L71" s="40"/>
    </row>
    <row r="72" spans="1:12" ht="31.5" x14ac:dyDescent="0.25">
      <c r="A72" s="43" t="s">
        <v>110</v>
      </c>
      <c r="B72" s="37" t="s">
        <v>13</v>
      </c>
      <c r="C72" s="38" t="s">
        <v>111</v>
      </c>
      <c r="D72" s="39">
        <v>6000</v>
      </c>
      <c r="E72" s="40">
        <v>0</v>
      </c>
      <c r="F72" s="40">
        <v>0</v>
      </c>
      <c r="G72" s="40"/>
      <c r="H72" s="40">
        <v>0</v>
      </c>
      <c r="I72" s="40">
        <v>6000</v>
      </c>
      <c r="J72" s="7"/>
      <c r="K72" s="40"/>
      <c r="L72" s="40"/>
    </row>
    <row r="73" spans="1:12" ht="110.25" x14ac:dyDescent="0.25">
      <c r="A73" s="43" t="s">
        <v>112</v>
      </c>
      <c r="B73" s="37" t="s">
        <v>13</v>
      </c>
      <c r="C73" s="38" t="s">
        <v>113</v>
      </c>
      <c r="D73" s="39">
        <v>3525.4</v>
      </c>
      <c r="E73" s="40">
        <v>380.17698000000001</v>
      </c>
      <c r="F73" s="40">
        <v>10.78393884381914</v>
      </c>
      <c r="G73" s="40">
        <v>380.17698000000001</v>
      </c>
      <c r="H73" s="40">
        <v>0</v>
      </c>
      <c r="I73" s="40">
        <v>3145.2230199999999</v>
      </c>
      <c r="J73" s="7" t="s">
        <v>114</v>
      </c>
      <c r="K73" s="40">
        <v>945.4</v>
      </c>
      <c r="L73" s="40"/>
    </row>
    <row r="74" spans="1:12" ht="47.25" x14ac:dyDescent="0.25">
      <c r="A74" s="43" t="s">
        <v>115</v>
      </c>
      <c r="B74" s="37" t="s">
        <v>13</v>
      </c>
      <c r="C74" s="38" t="s">
        <v>116</v>
      </c>
      <c r="D74" s="39">
        <v>552.6</v>
      </c>
      <c r="E74" s="40">
        <v>20.21086</v>
      </c>
      <c r="F74" s="40">
        <v>3.6574122330799854</v>
      </c>
      <c r="G74" s="40">
        <v>20.21086</v>
      </c>
      <c r="H74" s="40">
        <v>0</v>
      </c>
      <c r="I74" s="40">
        <v>532.38914</v>
      </c>
      <c r="J74" s="7" t="s">
        <v>117</v>
      </c>
      <c r="K74" s="40">
        <v>525.96</v>
      </c>
      <c r="L74" s="40"/>
    </row>
    <row r="75" spans="1:12" ht="31.5" x14ac:dyDescent="0.25">
      <c r="A75" s="43" t="s">
        <v>118</v>
      </c>
      <c r="B75" s="37" t="s">
        <v>13</v>
      </c>
      <c r="C75" s="38" t="s">
        <v>119</v>
      </c>
      <c r="D75" s="39">
        <v>35000</v>
      </c>
      <c r="E75" s="40">
        <v>0</v>
      </c>
      <c r="F75" s="40">
        <v>0</v>
      </c>
      <c r="G75" s="40"/>
      <c r="H75" s="40">
        <v>0</v>
      </c>
      <c r="I75" s="40">
        <v>35000</v>
      </c>
      <c r="J75" s="7"/>
      <c r="K75" s="51"/>
      <c r="L75" s="51"/>
    </row>
    <row r="76" spans="1:12" ht="63" x14ac:dyDescent="0.25">
      <c r="A76" s="44" t="s">
        <v>120</v>
      </c>
      <c r="B76" s="37"/>
      <c r="C76" s="38"/>
      <c r="D76" s="39">
        <v>0</v>
      </c>
      <c r="E76" s="40"/>
      <c r="F76" s="40"/>
      <c r="G76" s="40"/>
      <c r="H76" s="40">
        <v>0</v>
      </c>
      <c r="I76" s="40">
        <v>0</v>
      </c>
      <c r="J76" s="7"/>
      <c r="K76" s="51"/>
      <c r="L76" s="51"/>
    </row>
    <row r="77" spans="1:12" x14ac:dyDescent="0.25">
      <c r="A77" s="50" t="s">
        <v>12</v>
      </c>
      <c r="B77" s="37" t="s">
        <v>13</v>
      </c>
      <c r="C77" s="58" t="s">
        <v>121</v>
      </c>
      <c r="D77" s="39">
        <v>22500</v>
      </c>
      <c r="E77" s="40">
        <v>0</v>
      </c>
      <c r="F77" s="40">
        <v>0</v>
      </c>
      <c r="G77" s="40"/>
      <c r="H77" s="40">
        <v>0</v>
      </c>
      <c r="I77" s="40">
        <v>22500</v>
      </c>
      <c r="J77" s="7"/>
      <c r="K77" s="51"/>
      <c r="L77" s="51"/>
    </row>
    <row r="78" spans="1:12" x14ac:dyDescent="0.25">
      <c r="A78" s="50" t="s">
        <v>15</v>
      </c>
      <c r="B78" s="37" t="s">
        <v>16</v>
      </c>
      <c r="C78" s="58" t="s">
        <v>121</v>
      </c>
      <c r="D78" s="39">
        <v>67500</v>
      </c>
      <c r="E78" s="40">
        <v>0</v>
      </c>
      <c r="F78" s="40">
        <v>0</v>
      </c>
      <c r="G78" s="40"/>
      <c r="H78" s="40">
        <v>0</v>
      </c>
      <c r="I78" s="40">
        <v>67500</v>
      </c>
      <c r="J78" s="7"/>
      <c r="K78" s="51"/>
      <c r="L78" s="51"/>
    </row>
    <row r="79" spans="1:12" ht="47.25" customHeight="1" x14ac:dyDescent="0.25">
      <c r="A79" s="44" t="s">
        <v>122</v>
      </c>
      <c r="B79" s="37"/>
      <c r="C79" s="38"/>
      <c r="D79" s="39">
        <v>0</v>
      </c>
      <c r="E79" s="40"/>
      <c r="F79" s="40"/>
      <c r="G79" s="40"/>
      <c r="H79" s="40">
        <v>0</v>
      </c>
      <c r="I79" s="40">
        <v>0</v>
      </c>
      <c r="J79" s="7"/>
      <c r="K79" s="51"/>
      <c r="L79" s="51"/>
    </row>
    <row r="80" spans="1:12" ht="15.75" customHeight="1" x14ac:dyDescent="0.25">
      <c r="A80" s="50" t="s">
        <v>12</v>
      </c>
      <c r="B80" s="37" t="s">
        <v>13</v>
      </c>
      <c r="C80" s="58" t="s">
        <v>123</v>
      </c>
      <c r="D80" s="39">
        <v>12500</v>
      </c>
      <c r="E80" s="40">
        <v>0</v>
      </c>
      <c r="F80" s="40">
        <v>0</v>
      </c>
      <c r="G80" s="40"/>
      <c r="H80" s="40">
        <v>0</v>
      </c>
      <c r="I80" s="40">
        <v>12500</v>
      </c>
      <c r="J80" s="7"/>
      <c r="K80" s="51"/>
      <c r="L80" s="51"/>
    </row>
    <row r="81" spans="1:12" ht="15.75" customHeight="1" x14ac:dyDescent="0.25">
      <c r="A81" s="50" t="s">
        <v>15</v>
      </c>
      <c r="B81" s="37" t="s">
        <v>16</v>
      </c>
      <c r="C81" s="58" t="s">
        <v>123</v>
      </c>
      <c r="D81" s="39">
        <v>37500</v>
      </c>
      <c r="E81" s="40">
        <v>0</v>
      </c>
      <c r="F81" s="40">
        <v>0</v>
      </c>
      <c r="G81" s="40"/>
      <c r="H81" s="40">
        <v>0</v>
      </c>
      <c r="I81" s="40">
        <v>37500</v>
      </c>
      <c r="J81" s="7"/>
      <c r="K81" s="51"/>
      <c r="L81" s="51"/>
    </row>
    <row r="82" spans="1:12" ht="94.5" x14ac:dyDescent="0.25">
      <c r="A82" s="43" t="s">
        <v>124</v>
      </c>
      <c r="B82" s="37"/>
      <c r="C82" s="38"/>
      <c r="D82" s="39">
        <v>0</v>
      </c>
      <c r="E82" s="40"/>
      <c r="F82" s="40"/>
      <c r="G82" s="40"/>
      <c r="H82" s="40">
        <v>0</v>
      </c>
      <c r="I82" s="40"/>
      <c r="J82" s="7"/>
      <c r="K82" s="51"/>
      <c r="L82" s="51"/>
    </row>
    <row r="83" spans="1:12" ht="15.75" customHeight="1" x14ac:dyDescent="0.25">
      <c r="A83" s="50" t="s">
        <v>12</v>
      </c>
      <c r="B83" s="37" t="s">
        <v>13</v>
      </c>
      <c r="C83" s="58" t="s">
        <v>125</v>
      </c>
      <c r="D83" s="39">
        <v>22433.8</v>
      </c>
      <c r="E83" s="40">
        <v>0</v>
      </c>
      <c r="F83" s="40">
        <v>0</v>
      </c>
      <c r="G83" s="40"/>
      <c r="H83" s="40">
        <v>0</v>
      </c>
      <c r="I83" s="40">
        <v>22433.8</v>
      </c>
      <c r="J83" s="7"/>
      <c r="K83" s="51"/>
      <c r="L83" s="51"/>
    </row>
    <row r="84" spans="1:12" x14ac:dyDescent="0.25">
      <c r="A84" s="50" t="s">
        <v>15</v>
      </c>
      <c r="B84" s="37" t="s">
        <v>16</v>
      </c>
      <c r="C84" s="58" t="s">
        <v>125</v>
      </c>
      <c r="D84" s="39">
        <v>37566.199999999997</v>
      </c>
      <c r="E84" s="40">
        <v>0</v>
      </c>
      <c r="F84" s="40">
        <v>0</v>
      </c>
      <c r="G84" s="40"/>
      <c r="H84" s="40">
        <v>0</v>
      </c>
      <c r="I84" s="59">
        <v>37566.199999999997</v>
      </c>
      <c r="J84" s="7"/>
      <c r="K84" s="51"/>
      <c r="L84" s="51"/>
    </row>
    <row r="85" spans="1:12" ht="31.5" x14ac:dyDescent="0.25">
      <c r="A85" s="44" t="s">
        <v>126</v>
      </c>
      <c r="B85" s="37"/>
      <c r="D85" s="39">
        <v>0</v>
      </c>
      <c r="E85" s="40"/>
      <c r="F85" s="40"/>
      <c r="G85" s="40"/>
      <c r="H85" s="40">
        <v>0</v>
      </c>
      <c r="I85" s="40">
        <v>0</v>
      </c>
      <c r="J85" s="7"/>
      <c r="K85" s="10"/>
      <c r="L85" s="10"/>
    </row>
    <row r="86" spans="1:12" x14ac:dyDescent="0.25">
      <c r="A86" s="50" t="s">
        <v>12</v>
      </c>
      <c r="B86" s="37" t="s">
        <v>13</v>
      </c>
      <c r="C86" s="60" t="s">
        <v>127</v>
      </c>
      <c r="D86" s="39">
        <v>6792.4</v>
      </c>
      <c r="E86" s="40">
        <v>5015.7906800000001</v>
      </c>
      <c r="F86" s="40">
        <v>73.844159354572753</v>
      </c>
      <c r="G86" s="40">
        <v>5015.7906800000001</v>
      </c>
      <c r="H86" s="40">
        <v>0</v>
      </c>
      <c r="I86" s="40">
        <v>1776.6093199999996</v>
      </c>
      <c r="J86" s="111" t="s">
        <v>128</v>
      </c>
      <c r="K86" s="40">
        <v>3427.9</v>
      </c>
      <c r="L86" s="40"/>
    </row>
    <row r="87" spans="1:12" x14ac:dyDescent="0.25">
      <c r="A87" s="50" t="s">
        <v>15</v>
      </c>
      <c r="B87" s="37" t="s">
        <v>16</v>
      </c>
      <c r="C87" s="60" t="s">
        <v>127</v>
      </c>
      <c r="D87" s="39">
        <v>11374</v>
      </c>
      <c r="E87" s="41">
        <v>8399.1007899999986</v>
      </c>
      <c r="F87" s="40">
        <v>73.844740548619654</v>
      </c>
      <c r="G87" s="40">
        <v>8399.1007900000004</v>
      </c>
      <c r="H87" s="40">
        <v>0</v>
      </c>
      <c r="I87" s="40">
        <v>2974.8992100000014</v>
      </c>
      <c r="J87" s="112"/>
      <c r="K87" s="40">
        <v>1805.54</v>
      </c>
      <c r="L87" s="40"/>
    </row>
    <row r="88" spans="1:12" ht="47.25" x14ac:dyDescent="0.25">
      <c r="A88" s="44" t="s">
        <v>129</v>
      </c>
      <c r="B88" s="37"/>
      <c r="C88" s="38"/>
      <c r="D88" s="39">
        <v>0</v>
      </c>
      <c r="E88" s="40"/>
      <c r="F88" s="40"/>
      <c r="G88" s="40"/>
      <c r="H88" s="40">
        <v>0</v>
      </c>
      <c r="I88" s="40">
        <v>0</v>
      </c>
      <c r="J88" s="7"/>
      <c r="K88" s="51"/>
      <c r="L88" s="51"/>
    </row>
    <row r="89" spans="1:12" x14ac:dyDescent="0.25">
      <c r="A89" s="50" t="s">
        <v>12</v>
      </c>
      <c r="B89" s="37" t="s">
        <v>13</v>
      </c>
      <c r="C89" s="60" t="s">
        <v>130</v>
      </c>
      <c r="D89" s="39">
        <v>0</v>
      </c>
      <c r="E89" s="40">
        <v>0</v>
      </c>
      <c r="F89" s="40"/>
      <c r="G89" s="40"/>
      <c r="H89" s="40">
        <v>0</v>
      </c>
      <c r="I89" s="40">
        <v>0</v>
      </c>
      <c r="J89" s="7"/>
      <c r="K89" s="51">
        <v>2504.4</v>
      </c>
      <c r="L89" s="51"/>
    </row>
    <row r="90" spans="1:12" x14ac:dyDescent="0.25">
      <c r="A90" s="50" t="s">
        <v>15</v>
      </c>
      <c r="B90" s="37" t="s">
        <v>16</v>
      </c>
      <c r="C90" s="60" t="s">
        <v>130</v>
      </c>
      <c r="D90" s="39">
        <v>0</v>
      </c>
      <c r="E90" s="40">
        <v>0</v>
      </c>
      <c r="F90" s="40"/>
      <c r="G90" s="40"/>
      <c r="H90" s="40">
        <v>0</v>
      </c>
      <c r="I90" s="59">
        <v>0</v>
      </c>
      <c r="J90" s="7"/>
      <c r="K90" s="51">
        <v>1319.11</v>
      </c>
      <c r="L90" s="51"/>
    </row>
    <row r="91" spans="1:12" s="32" customFormat="1" ht="31.5" x14ac:dyDescent="0.25">
      <c r="A91" s="30" t="s">
        <v>131</v>
      </c>
      <c r="B91" s="33" t="s">
        <v>13</v>
      </c>
      <c r="C91" s="61">
        <f>SUM(C93:C94)</f>
        <v>0</v>
      </c>
      <c r="D91" s="61">
        <v>89126.9</v>
      </c>
      <c r="E91" s="27">
        <v>18290</v>
      </c>
      <c r="F91" s="27">
        <v>20.521301649670303</v>
      </c>
      <c r="G91" s="27">
        <v>18290</v>
      </c>
      <c r="H91" s="27">
        <v>0</v>
      </c>
      <c r="I91" s="27">
        <v>70836.899999999994</v>
      </c>
      <c r="J91" s="62">
        <f t="shared" ref="J91" si="5">J92</f>
        <v>0</v>
      </c>
      <c r="K91" s="62">
        <f>K92</f>
        <v>20415.3</v>
      </c>
      <c r="L91" s="62">
        <f>K91/89126.9*100</f>
        <v>22.905879145353424</v>
      </c>
    </row>
    <row r="92" spans="1:12" s="32" customFormat="1" x14ac:dyDescent="0.25">
      <c r="A92" s="50" t="s">
        <v>12</v>
      </c>
      <c r="B92" s="33" t="s">
        <v>13</v>
      </c>
      <c r="C92" s="63"/>
      <c r="D92" s="20">
        <v>89126.9</v>
      </c>
      <c r="E92" s="20">
        <v>18290</v>
      </c>
      <c r="F92" s="20">
        <v>20.521301649670303</v>
      </c>
      <c r="G92" s="20">
        <v>18290</v>
      </c>
      <c r="H92" s="20">
        <v>0</v>
      </c>
      <c r="I92" s="20">
        <v>70836.899999999994</v>
      </c>
      <c r="J92" s="20">
        <f t="shared" ref="J92" si="6">SUMIF($B$93:$B$94,"=01",J93:J94)</f>
        <v>0</v>
      </c>
      <c r="K92" s="20">
        <f>SUM(K93:K94)</f>
        <v>20415.3</v>
      </c>
      <c r="L92" s="20">
        <f>K92/89126.9*100</f>
        <v>22.905879145353424</v>
      </c>
    </row>
    <row r="93" spans="1:12" ht="77.25" x14ac:dyDescent="0.25">
      <c r="A93" s="44" t="s">
        <v>132</v>
      </c>
      <c r="B93" s="37" t="s">
        <v>13</v>
      </c>
      <c r="C93" s="64" t="s">
        <v>133</v>
      </c>
      <c r="D93" s="39">
        <v>66000</v>
      </c>
      <c r="E93" s="40">
        <v>16557.900000000001</v>
      </c>
      <c r="F93" s="40">
        <v>25.087727272727271</v>
      </c>
      <c r="G93" s="40">
        <v>16557.900000000001</v>
      </c>
      <c r="H93" s="40">
        <v>0</v>
      </c>
      <c r="I93" s="40">
        <v>49442.1</v>
      </c>
      <c r="J93" s="7"/>
      <c r="K93" s="40">
        <v>19023.3</v>
      </c>
      <c r="L93" s="40"/>
    </row>
    <row r="94" spans="1:12" ht="94.5" x14ac:dyDescent="0.25">
      <c r="A94" s="65" t="s">
        <v>134</v>
      </c>
      <c r="B94" s="37" t="s">
        <v>13</v>
      </c>
      <c r="C94" s="64" t="s">
        <v>135</v>
      </c>
      <c r="D94" s="39">
        <v>23126.9</v>
      </c>
      <c r="E94" s="40">
        <v>1732.1</v>
      </c>
      <c r="F94" s="40">
        <v>7.489546804803064</v>
      </c>
      <c r="G94" s="40">
        <v>1732.1</v>
      </c>
      <c r="H94" s="40">
        <v>0</v>
      </c>
      <c r="I94" s="40">
        <v>21394.800000000003</v>
      </c>
      <c r="J94" s="7"/>
      <c r="K94" s="40">
        <v>1392</v>
      </c>
      <c r="L94" s="40"/>
    </row>
    <row r="95" spans="1:12" s="32" customFormat="1" ht="31.5" x14ac:dyDescent="0.25">
      <c r="A95" s="30" t="s">
        <v>136</v>
      </c>
      <c r="B95" s="37" t="s">
        <v>22</v>
      </c>
      <c r="C95" s="61">
        <f>SUM(C98:C113)</f>
        <v>0</v>
      </c>
      <c r="D95" s="27">
        <v>797033.8</v>
      </c>
      <c r="E95" s="27">
        <v>443445.52688999998</v>
      </c>
      <c r="F95" s="27">
        <v>55.636978869653952</v>
      </c>
      <c r="G95" s="27">
        <v>443445.52688999998</v>
      </c>
      <c r="H95" s="27">
        <v>0</v>
      </c>
      <c r="I95" s="27">
        <v>353588.27310999989</v>
      </c>
      <c r="J95" s="62">
        <f t="shared" ref="J95" si="7">J96+J97</f>
        <v>0</v>
      </c>
      <c r="K95" s="27">
        <f>SUM(K96:K97)</f>
        <v>243527.72779999999</v>
      </c>
      <c r="L95" s="27">
        <f>K95/1127550.6*100</f>
        <v>21.597942283033682</v>
      </c>
    </row>
    <row r="96" spans="1:12" s="32" customFormat="1" x14ac:dyDescent="0.25">
      <c r="A96" s="50" t="s">
        <v>12</v>
      </c>
      <c r="B96" s="33" t="s">
        <v>13</v>
      </c>
      <c r="C96" s="61"/>
      <c r="D96" s="20">
        <v>763532</v>
      </c>
      <c r="E96" s="20">
        <v>417731.21142000001</v>
      </c>
      <c r="F96" s="20">
        <v>54.710373817993215</v>
      </c>
      <c r="G96" s="20">
        <v>417731.21141999995</v>
      </c>
      <c r="H96" s="20">
        <v>0</v>
      </c>
      <c r="I96" s="20">
        <v>345800.78857999988</v>
      </c>
      <c r="J96" s="20">
        <f t="shared" ref="J96" si="8">SUMIF($B$98:$B$113,"=01",J98:J113)</f>
        <v>0</v>
      </c>
      <c r="K96" s="20">
        <f>K98+K99+K100+K101+K102+K103+K104+K105+K106+K107+K108+K109+K112</f>
        <v>129844.36867</v>
      </c>
      <c r="L96" s="20">
        <f>K96/907758*100</f>
        <v>14.303852862767389</v>
      </c>
    </row>
    <row r="97" spans="1:12" s="32" customFormat="1" x14ac:dyDescent="0.25">
      <c r="A97" s="50" t="s">
        <v>15</v>
      </c>
      <c r="B97" s="33" t="s">
        <v>16</v>
      </c>
      <c r="C97" s="61"/>
      <c r="D97" s="20">
        <v>33501.800000000003</v>
      </c>
      <c r="E97" s="20">
        <v>25714.315470000001</v>
      </c>
      <c r="F97" s="20">
        <v>76.755026506038476</v>
      </c>
      <c r="G97" s="20">
        <v>25714.315470000001</v>
      </c>
      <c r="H97" s="20">
        <v>0</v>
      </c>
      <c r="I97" s="20">
        <v>7787.4845299999997</v>
      </c>
      <c r="J97" s="20">
        <f t="shared" ref="J97" si="9">SUMIF($B$98:$B$113,"=02",J98:J113)</f>
        <v>0</v>
      </c>
      <c r="K97" s="20">
        <f>K110+K113</f>
        <v>113683.35913000001</v>
      </c>
      <c r="L97" s="20">
        <f>K97/219792.6*100</f>
        <v>51.723014846723693</v>
      </c>
    </row>
    <row r="98" spans="1:12" ht="94.5" x14ac:dyDescent="0.25">
      <c r="A98" s="66" t="s">
        <v>137</v>
      </c>
      <c r="B98" s="47" t="s">
        <v>13</v>
      </c>
      <c r="C98" s="67" t="s">
        <v>138</v>
      </c>
      <c r="D98" s="39">
        <v>4845</v>
      </c>
      <c r="E98" s="40"/>
      <c r="F98" s="40">
        <v>0</v>
      </c>
      <c r="G98" s="40"/>
      <c r="H98" s="40"/>
      <c r="I98" s="40">
        <v>4845</v>
      </c>
      <c r="J98" s="7"/>
      <c r="K98" s="10"/>
      <c r="L98" s="10"/>
    </row>
    <row r="99" spans="1:12" ht="47.25" x14ac:dyDescent="0.25">
      <c r="A99" s="66" t="s">
        <v>139</v>
      </c>
      <c r="B99" s="68" t="s">
        <v>13</v>
      </c>
      <c r="C99" s="67" t="s">
        <v>140</v>
      </c>
      <c r="D99" s="39">
        <v>23768.2</v>
      </c>
      <c r="E99" s="40"/>
      <c r="F99" s="40"/>
      <c r="G99" s="40"/>
      <c r="H99" s="40"/>
      <c r="I99" s="40">
        <v>23768.2</v>
      </c>
      <c r="J99" s="37"/>
      <c r="K99" s="40"/>
      <c r="L99" s="40"/>
    </row>
    <row r="100" spans="1:12" ht="31.5" x14ac:dyDescent="0.25">
      <c r="A100" s="66" t="s">
        <v>141</v>
      </c>
      <c r="B100" s="47" t="s">
        <v>13</v>
      </c>
      <c r="C100" s="67" t="s">
        <v>142</v>
      </c>
      <c r="D100" s="39">
        <v>9163.2999999999993</v>
      </c>
      <c r="E100" s="40">
        <v>5269.6293399999995</v>
      </c>
      <c r="F100" s="40">
        <v>57.507986642366838</v>
      </c>
      <c r="G100" s="40">
        <v>5269.6293400000004</v>
      </c>
      <c r="H100" s="40">
        <v>0</v>
      </c>
      <c r="I100" s="40">
        <v>3893.6706599999998</v>
      </c>
      <c r="J100" s="7" t="s">
        <v>143</v>
      </c>
      <c r="K100" s="40">
        <v>8242.59</v>
      </c>
      <c r="L100" s="40"/>
    </row>
    <row r="101" spans="1:12" ht="141.75" x14ac:dyDescent="0.25">
      <c r="A101" s="43" t="s">
        <v>144</v>
      </c>
      <c r="B101" s="37" t="s">
        <v>13</v>
      </c>
      <c r="C101" s="64" t="s">
        <v>145</v>
      </c>
      <c r="D101" s="39">
        <v>77032.899999999994</v>
      </c>
      <c r="E101" s="40">
        <v>0</v>
      </c>
      <c r="F101" s="40">
        <v>0</v>
      </c>
      <c r="G101" s="40"/>
      <c r="H101" s="40">
        <v>0</v>
      </c>
      <c r="I101" s="40">
        <v>77032.899999999994</v>
      </c>
      <c r="J101" s="37"/>
      <c r="K101" s="40">
        <v>2187.1574799999999</v>
      </c>
      <c r="L101" s="40"/>
    </row>
    <row r="102" spans="1:12" ht="126" x14ac:dyDescent="0.25">
      <c r="A102" s="69" t="s">
        <v>146</v>
      </c>
      <c r="B102" s="68" t="s">
        <v>13</v>
      </c>
      <c r="C102" s="64" t="s">
        <v>147</v>
      </c>
      <c r="D102" s="39">
        <v>440465.1</v>
      </c>
      <c r="E102" s="40">
        <v>315121.05992999999</v>
      </c>
      <c r="F102" s="40">
        <v>71.542798721169959</v>
      </c>
      <c r="G102" s="40">
        <v>315121.05992999999</v>
      </c>
      <c r="H102" s="40">
        <v>0</v>
      </c>
      <c r="I102" s="40">
        <v>125344.04006999999</v>
      </c>
      <c r="J102" s="37"/>
      <c r="K102" s="40"/>
      <c r="L102" s="40"/>
    </row>
    <row r="103" spans="1:12" ht="51" customHeight="1" x14ac:dyDescent="0.25">
      <c r="A103" s="66" t="s">
        <v>148</v>
      </c>
      <c r="B103" s="37" t="s">
        <v>13</v>
      </c>
      <c r="C103" s="67" t="s">
        <v>149</v>
      </c>
      <c r="D103" s="39">
        <v>92935.8</v>
      </c>
      <c r="E103" s="40">
        <v>61740.989000000009</v>
      </c>
      <c r="F103" s="40">
        <v>66.434021119955929</v>
      </c>
      <c r="G103" s="40">
        <v>61740.989000000001</v>
      </c>
      <c r="H103" s="40">
        <v>0</v>
      </c>
      <c r="I103" s="40">
        <v>31194.810999999994</v>
      </c>
      <c r="J103" s="7" t="s">
        <v>150</v>
      </c>
      <c r="K103" s="40">
        <v>23724.62</v>
      </c>
      <c r="L103" s="40"/>
    </row>
    <row r="104" spans="1:12" ht="115.5" customHeight="1" x14ac:dyDescent="0.25">
      <c r="A104" s="66" t="s">
        <v>151</v>
      </c>
      <c r="B104" s="47" t="s">
        <v>13</v>
      </c>
      <c r="C104" s="67" t="s">
        <v>152</v>
      </c>
      <c r="D104" s="39">
        <v>9261.5999999999985</v>
      </c>
      <c r="E104" s="40">
        <v>6179.1525900000006</v>
      </c>
      <c r="F104" s="40">
        <v>66.717981666234792</v>
      </c>
      <c r="G104" s="40">
        <v>6179.1525899999997</v>
      </c>
      <c r="H104" s="40">
        <v>0</v>
      </c>
      <c r="I104" s="40">
        <v>3082.4474099999979</v>
      </c>
      <c r="J104" s="7" t="s">
        <v>153</v>
      </c>
      <c r="K104" s="40">
        <v>33057.199999999997</v>
      </c>
      <c r="L104" s="40"/>
    </row>
    <row r="105" spans="1:12" ht="47.25" x14ac:dyDescent="0.25">
      <c r="A105" s="66" t="s">
        <v>154</v>
      </c>
      <c r="B105" s="37" t="s">
        <v>13</v>
      </c>
      <c r="C105" s="67" t="s">
        <v>155</v>
      </c>
      <c r="D105" s="39">
        <v>5137.8999999999996</v>
      </c>
      <c r="E105" s="40">
        <v>3004.68642</v>
      </c>
      <c r="F105" s="40">
        <v>58.480827186204486</v>
      </c>
      <c r="G105" s="40">
        <v>3004.68642</v>
      </c>
      <c r="H105" s="40">
        <v>0</v>
      </c>
      <c r="I105" s="40">
        <v>2133.2135799999996</v>
      </c>
      <c r="J105" s="7" t="s">
        <v>156</v>
      </c>
      <c r="K105" s="40">
        <v>35159</v>
      </c>
      <c r="L105" s="40"/>
    </row>
    <row r="106" spans="1:12" ht="63" x14ac:dyDescent="0.25">
      <c r="A106" s="36" t="s">
        <v>157</v>
      </c>
      <c r="B106" s="37" t="s">
        <v>13</v>
      </c>
      <c r="C106" s="67" t="s">
        <v>158</v>
      </c>
      <c r="D106" s="39">
        <v>8310</v>
      </c>
      <c r="E106" s="40">
        <v>0</v>
      </c>
      <c r="F106" s="40">
        <v>0</v>
      </c>
      <c r="G106" s="40"/>
      <c r="H106" s="40">
        <v>0</v>
      </c>
      <c r="I106" s="40">
        <v>8310</v>
      </c>
      <c r="J106" s="7"/>
      <c r="K106" s="40"/>
      <c r="L106" s="40"/>
    </row>
    <row r="107" spans="1:12" ht="47.25" x14ac:dyDescent="0.25">
      <c r="A107" s="69" t="s">
        <v>159</v>
      </c>
      <c r="B107" s="68" t="s">
        <v>13</v>
      </c>
      <c r="C107" s="67" t="s">
        <v>160</v>
      </c>
      <c r="D107" s="39">
        <v>82651.100000000006</v>
      </c>
      <c r="E107" s="40">
        <v>19050.408749999999</v>
      </c>
      <c r="F107" s="40">
        <v>23.049189605461994</v>
      </c>
      <c r="G107" s="40">
        <v>19050.408749999999</v>
      </c>
      <c r="H107" s="40">
        <v>0</v>
      </c>
      <c r="I107" s="40">
        <v>63600.691250000003</v>
      </c>
      <c r="J107" s="37"/>
      <c r="K107" s="40"/>
      <c r="L107" s="40"/>
    </row>
    <row r="108" spans="1:12" ht="31.5" customHeight="1" x14ac:dyDescent="0.25">
      <c r="A108" s="66" t="s">
        <v>161</v>
      </c>
      <c r="B108" s="37" t="s">
        <v>22</v>
      </c>
      <c r="C108" s="67"/>
      <c r="D108" s="39">
        <v>0</v>
      </c>
      <c r="E108" s="40"/>
      <c r="F108" s="40"/>
      <c r="G108" s="40"/>
      <c r="H108" s="40">
        <v>0</v>
      </c>
      <c r="I108" s="40">
        <v>0</v>
      </c>
      <c r="J108" s="7"/>
      <c r="K108" s="51"/>
      <c r="L108" s="51"/>
    </row>
    <row r="109" spans="1:12" ht="23.25" customHeight="1" x14ac:dyDescent="0.25">
      <c r="A109" s="70" t="s">
        <v>12</v>
      </c>
      <c r="B109" s="37" t="s">
        <v>13</v>
      </c>
      <c r="C109" s="67" t="s">
        <v>162</v>
      </c>
      <c r="D109" s="39">
        <v>2864.6</v>
      </c>
      <c r="E109" s="40">
        <v>2864.6135800000002</v>
      </c>
      <c r="F109" s="40">
        <v>100.00047406269637</v>
      </c>
      <c r="G109" s="40">
        <v>2864.6135800000002</v>
      </c>
      <c r="H109" s="40">
        <v>0</v>
      </c>
      <c r="I109" s="40">
        <v>-1.3580000000274595E-2</v>
      </c>
      <c r="J109" s="111" t="s">
        <v>163</v>
      </c>
      <c r="K109" s="40">
        <v>24749.048149999999</v>
      </c>
      <c r="L109" s="40"/>
    </row>
    <row r="110" spans="1:12" ht="23.25" customHeight="1" x14ac:dyDescent="0.25">
      <c r="A110" s="70" t="s">
        <v>15</v>
      </c>
      <c r="B110" s="37" t="s">
        <v>16</v>
      </c>
      <c r="C110" s="67" t="s">
        <v>162</v>
      </c>
      <c r="D110" s="39">
        <v>12212.3</v>
      </c>
      <c r="E110" s="40">
        <v>12212.3</v>
      </c>
      <c r="F110" s="40">
        <v>100</v>
      </c>
      <c r="G110" s="40">
        <v>12212.3</v>
      </c>
      <c r="H110" s="40">
        <v>0</v>
      </c>
      <c r="I110" s="40">
        <v>0</v>
      </c>
      <c r="J110" s="112"/>
      <c r="K110" s="40">
        <v>105509.1</v>
      </c>
      <c r="L110" s="40"/>
    </row>
    <row r="111" spans="1:12" ht="47.25" x14ac:dyDescent="0.25">
      <c r="A111" s="71" t="s">
        <v>164</v>
      </c>
      <c r="B111" s="37" t="s">
        <v>22</v>
      </c>
      <c r="C111" s="67"/>
      <c r="D111" s="39">
        <v>0</v>
      </c>
      <c r="E111" s="40"/>
      <c r="F111" s="40"/>
      <c r="G111" s="40"/>
      <c r="H111" s="40">
        <v>0</v>
      </c>
      <c r="I111" s="40">
        <v>0</v>
      </c>
      <c r="J111" s="7"/>
      <c r="K111" s="40"/>
      <c r="L111" s="40"/>
    </row>
    <row r="112" spans="1:12" ht="21" customHeight="1" x14ac:dyDescent="0.25">
      <c r="A112" s="70" t="s">
        <v>12</v>
      </c>
      <c r="B112" s="37" t="s">
        <v>13</v>
      </c>
      <c r="C112" s="67" t="s">
        <v>165</v>
      </c>
      <c r="D112" s="39">
        <v>7096.5</v>
      </c>
      <c r="E112" s="40">
        <v>4500.6718100000007</v>
      </c>
      <c r="F112" s="40">
        <v>63.421007679842191</v>
      </c>
      <c r="G112" s="40">
        <v>4500.6718099999998</v>
      </c>
      <c r="H112" s="40">
        <v>0</v>
      </c>
      <c r="I112" s="40">
        <v>2595.8281899999993</v>
      </c>
      <c r="J112" s="111" t="s">
        <v>166</v>
      </c>
      <c r="K112" s="40">
        <v>2724.7530400000001</v>
      </c>
      <c r="L112" s="40"/>
    </row>
    <row r="113" spans="1:12" ht="21" customHeight="1" x14ac:dyDescent="0.25">
      <c r="A113" s="70" t="s">
        <v>15</v>
      </c>
      <c r="B113" s="37" t="s">
        <v>16</v>
      </c>
      <c r="C113" s="67" t="s">
        <v>165</v>
      </c>
      <c r="D113" s="39">
        <v>21289.5</v>
      </c>
      <c r="E113" s="40">
        <v>13502.01547</v>
      </c>
      <c r="F113" s="40">
        <v>63.421007867728228</v>
      </c>
      <c r="G113" s="40">
        <v>13502.01547</v>
      </c>
      <c r="H113" s="40">
        <v>0</v>
      </c>
      <c r="I113" s="40">
        <v>7787.4845299999997</v>
      </c>
      <c r="J113" s="112"/>
      <c r="K113" s="40">
        <v>8174.2591300000004</v>
      </c>
      <c r="L113" s="40"/>
    </row>
    <row r="114" spans="1:12" s="32" customFormat="1" ht="31.5" x14ac:dyDescent="0.25">
      <c r="A114" s="30" t="s">
        <v>167</v>
      </c>
      <c r="B114" s="33" t="s">
        <v>13</v>
      </c>
      <c r="C114" s="61">
        <f>SUM(C116:C123)</f>
        <v>0</v>
      </c>
      <c r="D114" s="27">
        <v>975199.4</v>
      </c>
      <c r="E114" s="27">
        <v>887632.35966999992</v>
      </c>
      <c r="F114" s="27">
        <v>91.020601496473432</v>
      </c>
      <c r="G114" s="27">
        <v>887632.35966999992</v>
      </c>
      <c r="H114" s="27">
        <v>0</v>
      </c>
      <c r="I114" s="27">
        <v>87567.040329999974</v>
      </c>
      <c r="J114" s="62">
        <f t="shared" ref="J114" si="10">J115</f>
        <v>0</v>
      </c>
      <c r="K114" s="27">
        <f>K115</f>
        <v>728075.7</v>
      </c>
      <c r="L114" s="27">
        <f>K114/848125.3*100</f>
        <v>85.845299037771881</v>
      </c>
    </row>
    <row r="115" spans="1:12" s="32" customFormat="1" x14ac:dyDescent="0.25">
      <c r="A115" s="50" t="s">
        <v>12</v>
      </c>
      <c r="B115" s="33" t="s">
        <v>13</v>
      </c>
      <c r="C115" s="63"/>
      <c r="D115" s="20">
        <v>975199.4</v>
      </c>
      <c r="E115" s="20">
        <v>887632.35966999992</v>
      </c>
      <c r="F115" s="20">
        <v>91.020601496473432</v>
      </c>
      <c r="G115" s="20">
        <v>887632.35966999992</v>
      </c>
      <c r="H115" s="20">
        <v>0</v>
      </c>
      <c r="I115" s="20">
        <v>87567.040329999974</v>
      </c>
      <c r="J115" s="20">
        <f>SUMIF($B$116:$B$123,"=01",J116:J123)</f>
        <v>0</v>
      </c>
      <c r="K115" s="20">
        <f>SUM(K116:K123)</f>
        <v>728075.7</v>
      </c>
      <c r="L115" s="20">
        <f>K115/848125.3*100</f>
        <v>85.845299037771881</v>
      </c>
    </row>
    <row r="116" spans="1:12" ht="47.25" x14ac:dyDescent="0.25">
      <c r="A116" s="72" t="s">
        <v>168</v>
      </c>
      <c r="B116" s="73" t="s">
        <v>13</v>
      </c>
      <c r="C116" s="74" t="s">
        <v>169</v>
      </c>
      <c r="D116" s="39">
        <v>425875.3</v>
      </c>
      <c r="E116" s="40">
        <v>425839.53262000001</v>
      </c>
      <c r="F116" s="40">
        <v>99.991601442957602</v>
      </c>
      <c r="G116" s="40">
        <v>425839.53262000001</v>
      </c>
      <c r="H116" s="40">
        <v>0</v>
      </c>
      <c r="I116" s="75">
        <v>35.767379999975674</v>
      </c>
      <c r="J116" s="7" t="s">
        <v>170</v>
      </c>
      <c r="K116" s="40">
        <v>299771.7</v>
      </c>
      <c r="L116" s="40"/>
    </row>
    <row r="117" spans="1:12" ht="63" x14ac:dyDescent="0.25">
      <c r="A117" s="46" t="s">
        <v>171</v>
      </c>
      <c r="B117" s="47" t="s">
        <v>13</v>
      </c>
      <c r="C117" s="67" t="s">
        <v>172</v>
      </c>
      <c r="D117" s="39">
        <v>12472.9</v>
      </c>
      <c r="E117" s="40">
        <v>12461.617620000001</v>
      </c>
      <c r="F117" s="40">
        <v>99.90954485324184</v>
      </c>
      <c r="G117" s="40">
        <v>12461.617620000001</v>
      </c>
      <c r="H117" s="40">
        <v>0</v>
      </c>
      <c r="I117" s="40">
        <v>11.282379999998739</v>
      </c>
      <c r="J117" s="7" t="s">
        <v>173</v>
      </c>
      <c r="K117" s="40"/>
      <c r="L117" s="40"/>
    </row>
    <row r="118" spans="1:12" ht="65.25" customHeight="1" x14ac:dyDescent="0.25">
      <c r="A118" s="72" t="s">
        <v>174</v>
      </c>
      <c r="B118" s="73" t="s">
        <v>13</v>
      </c>
      <c r="C118" s="74" t="s">
        <v>175</v>
      </c>
      <c r="D118" s="39">
        <v>12091.7</v>
      </c>
      <c r="E118" s="40"/>
      <c r="F118" s="40">
        <v>0</v>
      </c>
      <c r="G118" s="40"/>
      <c r="H118" s="40">
        <v>0</v>
      </c>
      <c r="I118" s="40">
        <v>12091.7</v>
      </c>
      <c r="J118" s="7"/>
      <c r="K118" s="40"/>
      <c r="L118" s="40"/>
    </row>
    <row r="119" spans="1:12" ht="31.5" x14ac:dyDescent="0.25">
      <c r="A119" s="72" t="s">
        <v>176</v>
      </c>
      <c r="B119" s="76" t="s">
        <v>13</v>
      </c>
      <c r="C119" s="74" t="s">
        <v>177</v>
      </c>
      <c r="D119" s="39">
        <v>40039.300000000003</v>
      </c>
      <c r="E119" s="40">
        <v>39948.949829999998</v>
      </c>
      <c r="F119" s="40">
        <v>99.774346279780104</v>
      </c>
      <c r="G119" s="40">
        <v>39948.949829999998</v>
      </c>
      <c r="H119" s="40">
        <v>0</v>
      </c>
      <c r="I119" s="40">
        <v>90.350170000005164</v>
      </c>
      <c r="J119" s="7" t="s">
        <v>178</v>
      </c>
      <c r="K119" s="40">
        <v>28278.86</v>
      </c>
      <c r="L119" s="40"/>
    </row>
    <row r="120" spans="1:12" ht="47.25" x14ac:dyDescent="0.25">
      <c r="A120" s="46" t="s">
        <v>179</v>
      </c>
      <c r="B120" s="47" t="s">
        <v>13</v>
      </c>
      <c r="C120" s="67" t="s">
        <v>180</v>
      </c>
      <c r="D120" s="39">
        <v>80400.2</v>
      </c>
      <c r="E120" s="40">
        <v>46317.218399999998</v>
      </c>
      <c r="F120" s="40">
        <v>57.6083372926933</v>
      </c>
      <c r="G120" s="40">
        <v>46317.218399999998</v>
      </c>
      <c r="H120" s="40">
        <v>0</v>
      </c>
      <c r="I120" s="40">
        <v>34082.981599999999</v>
      </c>
      <c r="J120" s="37" t="s">
        <v>181</v>
      </c>
      <c r="K120" s="40">
        <v>64097.45</v>
      </c>
      <c r="L120" s="40"/>
    </row>
    <row r="121" spans="1:12" ht="94.5" x14ac:dyDescent="0.25">
      <c r="A121" s="77" t="s">
        <v>182</v>
      </c>
      <c r="B121" s="76" t="s">
        <v>13</v>
      </c>
      <c r="C121" s="78" t="s">
        <v>183</v>
      </c>
      <c r="D121" s="39">
        <v>44770</v>
      </c>
      <c r="E121" s="40">
        <v>17244.455329999997</v>
      </c>
      <c r="F121" s="40">
        <v>38.517881014071911</v>
      </c>
      <c r="G121" s="40">
        <v>17244.455330000001</v>
      </c>
      <c r="H121" s="40">
        <v>0</v>
      </c>
      <c r="I121" s="40">
        <v>27525.544670000003</v>
      </c>
      <c r="J121" s="7" t="s">
        <v>184</v>
      </c>
      <c r="K121" s="40">
        <v>35508.85</v>
      </c>
      <c r="L121" s="40"/>
    </row>
    <row r="122" spans="1:12" ht="48" customHeight="1" x14ac:dyDescent="0.25">
      <c r="A122" s="46" t="s">
        <v>185</v>
      </c>
      <c r="B122" s="47" t="s">
        <v>13</v>
      </c>
      <c r="C122" s="67" t="s">
        <v>186</v>
      </c>
      <c r="D122" s="39">
        <v>10000</v>
      </c>
      <c r="E122" s="40">
        <v>0</v>
      </c>
      <c r="F122" s="40">
        <v>0</v>
      </c>
      <c r="G122" s="40"/>
      <c r="H122" s="40">
        <v>0</v>
      </c>
      <c r="I122" s="40">
        <v>10000</v>
      </c>
      <c r="J122" s="37"/>
      <c r="K122" s="40">
        <v>868.84</v>
      </c>
      <c r="L122" s="40"/>
    </row>
    <row r="123" spans="1:12" ht="69" customHeight="1" x14ac:dyDescent="0.25">
      <c r="A123" s="36" t="s">
        <v>187</v>
      </c>
      <c r="B123" s="47" t="s">
        <v>13</v>
      </c>
      <c r="C123" s="78" t="s">
        <v>188</v>
      </c>
      <c r="D123" s="39">
        <v>349550</v>
      </c>
      <c r="E123" s="40">
        <v>345820.58587000001</v>
      </c>
      <c r="F123" s="40">
        <v>98.933081353168362</v>
      </c>
      <c r="G123" s="40">
        <v>345820.58587000001</v>
      </c>
      <c r="H123" s="40">
        <v>0</v>
      </c>
      <c r="I123" s="40">
        <v>3729.4141299999901</v>
      </c>
      <c r="J123" s="7" t="s">
        <v>189</v>
      </c>
      <c r="K123" s="40">
        <v>299550</v>
      </c>
      <c r="L123" s="40"/>
    </row>
    <row r="124" spans="1:12" s="32" customFormat="1" ht="31.5" x14ac:dyDescent="0.25">
      <c r="A124" s="30" t="s">
        <v>190</v>
      </c>
      <c r="B124" s="37"/>
      <c r="C124" s="61">
        <f>SUM(C126:C126)</f>
        <v>0</v>
      </c>
      <c r="D124" s="27">
        <v>19768.8</v>
      </c>
      <c r="E124" s="27">
        <v>0</v>
      </c>
      <c r="F124" s="27">
        <v>0</v>
      </c>
      <c r="G124" s="27">
        <v>0</v>
      </c>
      <c r="H124" s="27">
        <v>0</v>
      </c>
      <c r="I124" s="27">
        <v>19768.8</v>
      </c>
      <c r="J124" s="79"/>
      <c r="K124" s="62">
        <f>K125</f>
        <v>0</v>
      </c>
      <c r="L124" s="62">
        <f>K124/12514.2*100</f>
        <v>0</v>
      </c>
    </row>
    <row r="125" spans="1:12" s="32" customFormat="1" x14ac:dyDescent="0.25">
      <c r="A125" s="50" t="s">
        <v>12</v>
      </c>
      <c r="B125" s="33" t="s">
        <v>13</v>
      </c>
      <c r="C125" s="63"/>
      <c r="D125" s="20">
        <v>19768.8</v>
      </c>
      <c r="E125" s="20">
        <v>0</v>
      </c>
      <c r="F125" s="20">
        <v>0</v>
      </c>
      <c r="G125" s="20">
        <v>0</v>
      </c>
      <c r="H125" s="20">
        <v>0</v>
      </c>
      <c r="I125" s="20">
        <v>19768.8</v>
      </c>
      <c r="J125" s="79"/>
      <c r="K125" s="20">
        <f>SUM(K126)</f>
        <v>0</v>
      </c>
      <c r="L125" s="20">
        <f>K125/12514.2*100</f>
        <v>0</v>
      </c>
    </row>
    <row r="126" spans="1:12" ht="31.5" x14ac:dyDescent="0.25">
      <c r="A126" s="65" t="s">
        <v>191</v>
      </c>
      <c r="B126" s="37" t="s">
        <v>13</v>
      </c>
      <c r="C126" s="64" t="s">
        <v>192</v>
      </c>
      <c r="D126" s="80">
        <v>19768.8</v>
      </c>
      <c r="E126" s="40">
        <v>0</v>
      </c>
      <c r="F126" s="40">
        <v>0</v>
      </c>
      <c r="G126" s="40"/>
      <c r="H126" s="40">
        <v>0</v>
      </c>
      <c r="I126" s="40">
        <v>19768.8</v>
      </c>
      <c r="J126" s="7"/>
      <c r="K126" s="51"/>
      <c r="L126" s="51"/>
    </row>
    <row r="127" spans="1:12" s="32" customFormat="1" ht="31.5" x14ac:dyDescent="0.25">
      <c r="A127" s="30" t="s">
        <v>193</v>
      </c>
      <c r="B127" s="33" t="s">
        <v>13</v>
      </c>
      <c r="C127" s="27"/>
      <c r="D127" s="27">
        <v>319122.40000000002</v>
      </c>
      <c r="E127" s="27">
        <v>125637.13765000002</v>
      </c>
      <c r="F127" s="27">
        <v>39.369576579393986</v>
      </c>
      <c r="G127" s="27">
        <v>125637.13764999999</v>
      </c>
      <c r="H127" s="27">
        <v>0</v>
      </c>
      <c r="I127" s="27">
        <v>193485.26234999998</v>
      </c>
      <c r="J127" s="79"/>
      <c r="K127" s="27">
        <f>K128</f>
        <v>137907.27000000002</v>
      </c>
      <c r="L127" s="27">
        <f>K127/264323.1*100</f>
        <v>52.17374871889745</v>
      </c>
    </row>
    <row r="128" spans="1:12" s="32" customFormat="1" x14ac:dyDescent="0.25">
      <c r="A128" s="50" t="s">
        <v>12</v>
      </c>
      <c r="B128" s="33" t="s">
        <v>13</v>
      </c>
      <c r="C128" s="63"/>
      <c r="D128" s="20">
        <v>319122.40000000002</v>
      </c>
      <c r="E128" s="20">
        <v>125637.13765000002</v>
      </c>
      <c r="F128" s="20">
        <v>39.369576579393986</v>
      </c>
      <c r="G128" s="20">
        <v>125637.13764999999</v>
      </c>
      <c r="H128" s="20">
        <v>0</v>
      </c>
      <c r="I128" s="20">
        <v>193485.26234999998</v>
      </c>
      <c r="J128" s="20"/>
      <c r="K128" s="20">
        <f>SUM(K129:K135)+O11</f>
        <v>137907.27000000002</v>
      </c>
      <c r="L128" s="20">
        <f>K128/264323.1*100</f>
        <v>52.17374871889745</v>
      </c>
    </row>
    <row r="129" spans="1:12" ht="110.25" x14ac:dyDescent="0.25">
      <c r="A129" s="43" t="s">
        <v>194</v>
      </c>
      <c r="B129" s="37" t="s">
        <v>13</v>
      </c>
      <c r="C129" s="64" t="s">
        <v>195</v>
      </c>
      <c r="D129" s="39">
        <v>1355.2</v>
      </c>
      <c r="E129" s="40">
        <v>0</v>
      </c>
      <c r="F129" s="40">
        <v>0</v>
      </c>
      <c r="G129" s="40"/>
      <c r="H129" s="40">
        <v>0</v>
      </c>
      <c r="I129" s="40">
        <v>1355.2</v>
      </c>
      <c r="J129" s="7"/>
      <c r="K129" s="10"/>
      <c r="L129" s="10"/>
    </row>
    <row r="130" spans="1:12" ht="31.5" x14ac:dyDescent="0.25">
      <c r="A130" s="43" t="s">
        <v>196</v>
      </c>
      <c r="B130" s="37" t="s">
        <v>13</v>
      </c>
      <c r="C130" s="64" t="s">
        <v>197</v>
      </c>
      <c r="D130" s="39">
        <v>142500</v>
      </c>
      <c r="E130" s="40">
        <v>57500</v>
      </c>
      <c r="F130" s="40">
        <v>40.350877192982452</v>
      </c>
      <c r="G130" s="40">
        <v>57500</v>
      </c>
      <c r="H130" s="40">
        <v>0</v>
      </c>
      <c r="I130" s="40">
        <v>85000</v>
      </c>
      <c r="J130" s="7" t="s">
        <v>198</v>
      </c>
      <c r="K130" s="40">
        <v>76500</v>
      </c>
      <c r="L130" s="40"/>
    </row>
    <row r="131" spans="1:12" ht="94.5" x14ac:dyDescent="0.25">
      <c r="A131" s="43" t="s">
        <v>199</v>
      </c>
      <c r="B131" s="37" t="s">
        <v>13</v>
      </c>
      <c r="C131" s="64" t="s">
        <v>200</v>
      </c>
      <c r="D131" s="39">
        <v>80469.7</v>
      </c>
      <c r="E131" s="40">
        <v>27826.832690000003</v>
      </c>
      <c r="F131" s="40">
        <v>34.580510042910568</v>
      </c>
      <c r="G131" s="40">
        <v>27826.832689999999</v>
      </c>
      <c r="H131" s="40">
        <v>0</v>
      </c>
      <c r="I131" s="40">
        <v>52642.867309999994</v>
      </c>
      <c r="J131" s="7" t="s">
        <v>201</v>
      </c>
      <c r="K131" s="40">
        <v>27480.29</v>
      </c>
      <c r="L131" s="40"/>
    </row>
    <row r="132" spans="1:12" ht="110.25" x14ac:dyDescent="0.25">
      <c r="A132" s="36" t="s">
        <v>202</v>
      </c>
      <c r="B132" s="37" t="s">
        <v>13</v>
      </c>
      <c r="C132" s="64" t="s">
        <v>203</v>
      </c>
      <c r="D132" s="39">
        <v>462.5</v>
      </c>
      <c r="E132" s="40">
        <v>103.23185000000001</v>
      </c>
      <c r="F132" s="40">
        <v>22.320400000000003</v>
      </c>
      <c r="G132" s="40">
        <v>103.23184999999999</v>
      </c>
      <c r="H132" s="40">
        <v>0</v>
      </c>
      <c r="I132" s="81">
        <v>359.26814999999999</v>
      </c>
      <c r="J132" s="7" t="s">
        <v>55</v>
      </c>
      <c r="K132" s="51">
        <v>70.23</v>
      </c>
      <c r="L132" s="51"/>
    </row>
    <row r="133" spans="1:12" ht="110.25" x14ac:dyDescent="0.25">
      <c r="A133" s="43" t="s">
        <v>204</v>
      </c>
      <c r="B133" s="37" t="s">
        <v>13</v>
      </c>
      <c r="C133" s="64" t="s">
        <v>205</v>
      </c>
      <c r="D133" s="39">
        <v>1292</v>
      </c>
      <c r="E133" s="40">
        <v>664.21849999999995</v>
      </c>
      <c r="F133" s="40">
        <v>51.410100619195042</v>
      </c>
      <c r="G133" s="40">
        <v>664.21849999999995</v>
      </c>
      <c r="H133" s="40">
        <v>0</v>
      </c>
      <c r="I133" s="40">
        <v>627.78150000000005</v>
      </c>
      <c r="J133" s="7" t="s">
        <v>206</v>
      </c>
      <c r="K133" s="40">
        <v>573.04999999999995</v>
      </c>
      <c r="L133" s="40"/>
    </row>
    <row r="134" spans="1:12" ht="63" x14ac:dyDescent="0.25">
      <c r="A134" s="82" t="s">
        <v>207</v>
      </c>
      <c r="B134" s="37" t="s">
        <v>13</v>
      </c>
      <c r="C134" s="64" t="s">
        <v>208</v>
      </c>
      <c r="D134" s="39">
        <v>7200</v>
      </c>
      <c r="E134" s="40"/>
      <c r="F134" s="40"/>
      <c r="G134" s="40"/>
      <c r="H134" s="40">
        <v>0</v>
      </c>
      <c r="I134" s="40">
        <v>7200</v>
      </c>
      <c r="J134" s="7"/>
      <c r="K134" s="40"/>
      <c r="L134" s="40"/>
    </row>
    <row r="135" spans="1:12" ht="220.5" x14ac:dyDescent="0.25">
      <c r="A135" s="43" t="s">
        <v>209</v>
      </c>
      <c r="B135" s="37" t="s">
        <v>13</v>
      </c>
      <c r="C135" s="64" t="s">
        <v>210</v>
      </c>
      <c r="D135" s="39">
        <v>85843</v>
      </c>
      <c r="E135" s="40">
        <v>39542.854610000002</v>
      </c>
      <c r="F135" s="40">
        <v>46.064157368684697</v>
      </c>
      <c r="G135" s="40">
        <v>39542.854610000002</v>
      </c>
      <c r="H135" s="40">
        <v>0</v>
      </c>
      <c r="I135" s="40">
        <v>46300.145389999998</v>
      </c>
      <c r="J135" s="7"/>
      <c r="K135" s="40">
        <v>28783.7</v>
      </c>
      <c r="L135" s="40"/>
    </row>
    <row r="136" spans="1:12" s="32" customFormat="1" x14ac:dyDescent="0.25">
      <c r="A136" s="30" t="s">
        <v>211</v>
      </c>
      <c r="B136" s="37" t="s">
        <v>22</v>
      </c>
      <c r="C136" s="61">
        <f>SUM(C139:C152)</f>
        <v>0</v>
      </c>
      <c r="D136" s="61">
        <v>418910.69999999995</v>
      </c>
      <c r="E136" s="27">
        <v>331852.86945</v>
      </c>
      <c r="F136" s="27">
        <v>79.218045624043512</v>
      </c>
      <c r="G136" s="27">
        <v>331852.86945</v>
      </c>
      <c r="H136" s="27">
        <v>0</v>
      </c>
      <c r="I136" s="27">
        <v>87057.830549999984</v>
      </c>
      <c r="J136" s="79"/>
      <c r="K136" s="27">
        <f>SUM(K137:K138)</f>
        <v>344149.74700000003</v>
      </c>
      <c r="L136" s="27">
        <f>K136/348259.7*100</f>
        <v>98.819859719628781</v>
      </c>
    </row>
    <row r="137" spans="1:12" s="32" customFormat="1" x14ac:dyDescent="0.25">
      <c r="A137" s="50" t="s">
        <v>12</v>
      </c>
      <c r="B137" s="33" t="s">
        <v>13</v>
      </c>
      <c r="C137" s="63"/>
      <c r="D137" s="20">
        <v>403401.99999999994</v>
      </c>
      <c r="E137" s="20">
        <v>320259.22369000001</v>
      </c>
      <c r="F137" s="20">
        <v>79.389597396641577</v>
      </c>
      <c r="G137" s="20">
        <v>320259.22369000001</v>
      </c>
      <c r="H137" s="20">
        <v>0</v>
      </c>
      <c r="I137" s="20">
        <v>83142.776309999987</v>
      </c>
      <c r="J137" s="20">
        <f t="shared" ref="J137" si="11">SUMIF($B$139:$B$152,"=01",J139:J152)</f>
        <v>0</v>
      </c>
      <c r="K137" s="20">
        <f>K139+K140+K141+K142+K143+K145+K148+K151</f>
        <v>325102.37700000004</v>
      </c>
      <c r="L137" s="20">
        <f>K137/328206.6*100</f>
        <v>99.054186296070839</v>
      </c>
    </row>
    <row r="138" spans="1:12" s="32" customFormat="1" x14ac:dyDescent="0.25">
      <c r="A138" s="50" t="s">
        <v>15</v>
      </c>
      <c r="B138" s="33" t="s">
        <v>16</v>
      </c>
      <c r="C138" s="63"/>
      <c r="D138" s="20">
        <v>15508.7</v>
      </c>
      <c r="E138" s="20">
        <v>11593.645759999999</v>
      </c>
      <c r="F138" s="20">
        <v>74.755754898863216</v>
      </c>
      <c r="G138" s="20">
        <v>11593.645759999999</v>
      </c>
      <c r="H138" s="20">
        <v>0</v>
      </c>
      <c r="I138" s="20">
        <v>3915.0542400000004</v>
      </c>
      <c r="J138" s="79"/>
      <c r="K138" s="20">
        <f>K146+K149+K152</f>
        <v>19047.37</v>
      </c>
      <c r="L138" s="20">
        <f>K138/20053.1*100</f>
        <v>94.984665712533229</v>
      </c>
    </row>
    <row r="139" spans="1:12" ht="63" x14ac:dyDescent="0.25">
      <c r="A139" s="43" t="s">
        <v>212</v>
      </c>
      <c r="B139" s="37" t="s">
        <v>13</v>
      </c>
      <c r="C139" s="64" t="s">
        <v>213</v>
      </c>
      <c r="D139" s="39">
        <v>244228.6</v>
      </c>
      <c r="E139" s="40">
        <v>237275.84340000001</v>
      </c>
      <c r="F139" s="40">
        <v>97.153176736876844</v>
      </c>
      <c r="G139" s="40">
        <v>237275.84340000001</v>
      </c>
      <c r="H139" s="40">
        <v>0</v>
      </c>
      <c r="I139" s="40">
        <v>6952.7565999999933</v>
      </c>
      <c r="J139" s="7" t="s">
        <v>214</v>
      </c>
      <c r="K139" s="40">
        <v>232801.22</v>
      </c>
      <c r="L139" s="40"/>
    </row>
    <row r="140" spans="1:12" ht="47.25" x14ac:dyDescent="0.25">
      <c r="A140" s="43" t="s">
        <v>215</v>
      </c>
      <c r="B140" s="37" t="s">
        <v>13</v>
      </c>
      <c r="C140" s="64"/>
      <c r="D140" s="39">
        <v>75000</v>
      </c>
      <c r="E140" s="40"/>
      <c r="F140" s="40"/>
      <c r="G140" s="40"/>
      <c r="H140" s="40"/>
      <c r="I140" s="40">
        <v>75000</v>
      </c>
      <c r="J140" s="7"/>
      <c r="K140" s="51"/>
      <c r="L140" s="51"/>
    </row>
    <row r="141" spans="1:12" ht="94.5" x14ac:dyDescent="0.25">
      <c r="A141" s="43" t="s">
        <v>216</v>
      </c>
      <c r="B141" s="37" t="s">
        <v>13</v>
      </c>
      <c r="C141" s="64" t="s">
        <v>217</v>
      </c>
      <c r="D141" s="39">
        <v>35474.5</v>
      </c>
      <c r="E141" s="40">
        <v>35474.472000000002</v>
      </c>
      <c r="F141" s="40">
        <v>99.999921070064417</v>
      </c>
      <c r="G141" s="40">
        <v>35474.472000000002</v>
      </c>
      <c r="H141" s="40"/>
      <c r="I141" s="40">
        <v>2.7999999998428393E-2</v>
      </c>
      <c r="J141" s="7"/>
      <c r="K141" s="83">
        <v>36506.46</v>
      </c>
      <c r="L141" s="83"/>
    </row>
    <row r="142" spans="1:12" ht="63" x14ac:dyDescent="0.25">
      <c r="A142" s="43" t="s">
        <v>218</v>
      </c>
      <c r="B142" s="37" t="s">
        <v>13</v>
      </c>
      <c r="C142" s="64" t="s">
        <v>219</v>
      </c>
      <c r="D142" s="39">
        <v>14512.3</v>
      </c>
      <c r="E142" s="40">
        <v>14387.31711</v>
      </c>
      <c r="F142" s="40">
        <v>99.138779586971054</v>
      </c>
      <c r="G142" s="40">
        <v>14387.31711</v>
      </c>
      <c r="H142" s="40"/>
      <c r="I142" s="40">
        <v>124.98288999999932</v>
      </c>
      <c r="J142" s="7"/>
      <c r="K142" s="40">
        <v>13302.927</v>
      </c>
      <c r="L142" s="40"/>
    </row>
    <row r="143" spans="1:12" ht="157.5" x14ac:dyDescent="0.25">
      <c r="A143" s="36" t="s">
        <v>220</v>
      </c>
      <c r="B143" s="37" t="s">
        <v>13</v>
      </c>
      <c r="C143" s="64" t="s">
        <v>221</v>
      </c>
      <c r="D143" s="39">
        <v>29024.6</v>
      </c>
      <c r="E143" s="40">
        <v>29024.6</v>
      </c>
      <c r="F143" s="40">
        <v>100</v>
      </c>
      <c r="G143" s="40">
        <v>29024.6</v>
      </c>
      <c r="H143" s="40">
        <v>0</v>
      </c>
      <c r="I143" s="40">
        <v>0</v>
      </c>
      <c r="J143" s="7"/>
      <c r="K143" s="40">
        <v>28886.5</v>
      </c>
      <c r="L143" s="40"/>
    </row>
    <row r="144" spans="1:12" ht="63" x14ac:dyDescent="0.25">
      <c r="A144" s="36" t="s">
        <v>222</v>
      </c>
      <c r="B144" s="37" t="s">
        <v>22</v>
      </c>
      <c r="C144" s="67"/>
      <c r="D144" s="39">
        <v>0</v>
      </c>
      <c r="E144" s="40"/>
      <c r="F144" s="40"/>
      <c r="G144" s="40"/>
      <c r="H144" s="40">
        <v>0</v>
      </c>
      <c r="I144" s="40">
        <v>0</v>
      </c>
      <c r="J144" s="7"/>
      <c r="K144" s="10"/>
      <c r="L144" s="10"/>
    </row>
    <row r="145" spans="1:12" x14ac:dyDescent="0.25">
      <c r="A145" s="50" t="s">
        <v>12</v>
      </c>
      <c r="B145" s="37" t="s">
        <v>13</v>
      </c>
      <c r="C145" s="64" t="s">
        <v>223</v>
      </c>
      <c r="D145" s="39">
        <v>18.600000000000001</v>
      </c>
      <c r="E145" s="40"/>
      <c r="F145" s="40">
        <v>0</v>
      </c>
      <c r="G145" s="40"/>
      <c r="H145" s="40">
        <v>0</v>
      </c>
      <c r="I145" s="40">
        <v>18.600000000000001</v>
      </c>
      <c r="J145" s="7"/>
      <c r="K145" s="84"/>
      <c r="L145" s="84"/>
    </row>
    <row r="146" spans="1:12" x14ac:dyDescent="0.25">
      <c r="A146" s="50" t="s">
        <v>15</v>
      </c>
      <c r="B146" s="37" t="s">
        <v>16</v>
      </c>
      <c r="C146" s="64" t="s">
        <v>223</v>
      </c>
      <c r="D146" s="39">
        <v>352.9</v>
      </c>
      <c r="E146" s="40"/>
      <c r="F146" s="40">
        <v>0</v>
      </c>
      <c r="G146" s="40"/>
      <c r="H146" s="40">
        <v>0</v>
      </c>
      <c r="I146" s="40">
        <v>352.9</v>
      </c>
      <c r="J146" s="7"/>
      <c r="K146" s="84"/>
      <c r="L146" s="84"/>
    </row>
    <row r="147" spans="1:12" ht="63" x14ac:dyDescent="0.25">
      <c r="A147" s="36" t="s">
        <v>224</v>
      </c>
      <c r="B147" s="37"/>
      <c r="C147" s="64"/>
      <c r="D147" s="39">
        <v>0</v>
      </c>
      <c r="E147" s="40"/>
      <c r="F147" s="40"/>
      <c r="G147" s="40"/>
      <c r="H147" s="40">
        <v>0</v>
      </c>
      <c r="I147" s="40">
        <v>0</v>
      </c>
      <c r="J147" s="7"/>
      <c r="K147" s="84"/>
      <c r="L147" s="84"/>
    </row>
    <row r="148" spans="1:12" x14ac:dyDescent="0.25">
      <c r="A148" s="50" t="s">
        <v>12</v>
      </c>
      <c r="B148" s="37" t="s">
        <v>13</v>
      </c>
      <c r="C148" s="64" t="s">
        <v>225</v>
      </c>
      <c r="D148" s="39">
        <v>37.200000000000003</v>
      </c>
      <c r="E148" s="40"/>
      <c r="F148" s="40">
        <v>0</v>
      </c>
      <c r="G148" s="40"/>
      <c r="H148" s="40">
        <v>0</v>
      </c>
      <c r="I148" s="40">
        <v>37.200000000000003</v>
      </c>
      <c r="J148" s="7"/>
      <c r="K148" s="84"/>
      <c r="L148" s="84"/>
    </row>
    <row r="149" spans="1:12" x14ac:dyDescent="0.25">
      <c r="A149" s="50" t="s">
        <v>15</v>
      </c>
      <c r="B149" s="37" t="s">
        <v>16</v>
      </c>
      <c r="C149" s="64" t="s">
        <v>225</v>
      </c>
      <c r="D149" s="39">
        <v>706.3</v>
      </c>
      <c r="E149" s="40"/>
      <c r="F149" s="40">
        <v>0</v>
      </c>
      <c r="G149" s="40"/>
      <c r="H149" s="40">
        <v>0</v>
      </c>
      <c r="I149" s="40">
        <v>706.3</v>
      </c>
      <c r="J149" s="7"/>
      <c r="K149" s="84"/>
      <c r="L149" s="84"/>
    </row>
    <row r="150" spans="1:12" ht="31.5" x14ac:dyDescent="0.25">
      <c r="A150" s="43" t="s">
        <v>226</v>
      </c>
      <c r="B150" s="37" t="s">
        <v>22</v>
      </c>
      <c r="C150" s="64"/>
      <c r="D150" s="39">
        <v>0</v>
      </c>
      <c r="E150" s="40"/>
      <c r="F150" s="40"/>
      <c r="G150" s="40"/>
      <c r="H150" s="40">
        <v>0</v>
      </c>
      <c r="I150" s="40">
        <v>0</v>
      </c>
      <c r="J150" s="7"/>
      <c r="K150" s="84"/>
      <c r="L150" s="84"/>
    </row>
    <row r="151" spans="1:12" x14ac:dyDescent="0.25">
      <c r="A151" s="50" t="s">
        <v>12</v>
      </c>
      <c r="B151" s="37" t="s">
        <v>13</v>
      </c>
      <c r="C151" s="64" t="s">
        <v>227</v>
      </c>
      <c r="D151" s="39">
        <v>5106.2</v>
      </c>
      <c r="E151" s="40">
        <v>4096.99118</v>
      </c>
      <c r="F151" s="40">
        <v>80.235619051349332</v>
      </c>
      <c r="G151" s="40">
        <v>4096.99118</v>
      </c>
      <c r="H151" s="40">
        <v>0</v>
      </c>
      <c r="I151" s="40">
        <v>1009.2088199999998</v>
      </c>
      <c r="J151" s="111" t="s">
        <v>228</v>
      </c>
      <c r="K151" s="40">
        <v>13605.27</v>
      </c>
      <c r="L151" s="40"/>
    </row>
    <row r="152" spans="1:12" x14ac:dyDescent="0.25">
      <c r="A152" s="50" t="s">
        <v>15</v>
      </c>
      <c r="B152" s="37" t="s">
        <v>16</v>
      </c>
      <c r="C152" s="64" t="s">
        <v>227</v>
      </c>
      <c r="D152" s="39">
        <v>14449.5</v>
      </c>
      <c r="E152" s="40">
        <v>11593.645759999999</v>
      </c>
      <c r="F152" s="40">
        <v>80.235618948752546</v>
      </c>
      <c r="G152" s="40">
        <v>11593.645759999999</v>
      </c>
      <c r="H152" s="40">
        <v>0</v>
      </c>
      <c r="I152" s="75">
        <v>2855.8542400000006</v>
      </c>
      <c r="J152" s="112"/>
      <c r="K152" s="40">
        <v>19047.37</v>
      </c>
      <c r="L152" s="40"/>
    </row>
    <row r="153" spans="1:12" s="32" customFormat="1" x14ac:dyDescent="0.25">
      <c r="A153" s="30" t="s">
        <v>229</v>
      </c>
      <c r="B153" s="33" t="s">
        <v>13</v>
      </c>
      <c r="C153" s="61">
        <f>SUM(C155:C156)</f>
        <v>0</v>
      </c>
      <c r="D153" s="27">
        <v>50000</v>
      </c>
      <c r="E153" s="27">
        <v>0</v>
      </c>
      <c r="F153" s="27">
        <v>0</v>
      </c>
      <c r="G153" s="27">
        <v>0</v>
      </c>
      <c r="H153" s="27">
        <v>0</v>
      </c>
      <c r="I153" s="27">
        <v>50000</v>
      </c>
      <c r="J153" s="79"/>
      <c r="K153" s="62">
        <f>K154</f>
        <v>635.47</v>
      </c>
      <c r="L153" s="62">
        <f>K153/42834.3*100</f>
        <v>1.4835540676513916</v>
      </c>
    </row>
    <row r="154" spans="1:12" s="32" customFormat="1" x14ac:dyDescent="0.25">
      <c r="A154" s="50" t="s">
        <v>12</v>
      </c>
      <c r="B154" s="33" t="s">
        <v>13</v>
      </c>
      <c r="C154" s="63"/>
      <c r="D154" s="20">
        <v>50000</v>
      </c>
      <c r="E154" s="20">
        <v>0</v>
      </c>
      <c r="F154" s="20">
        <v>0</v>
      </c>
      <c r="G154" s="20">
        <v>0</v>
      </c>
      <c r="H154" s="20">
        <v>0</v>
      </c>
      <c r="I154" s="20">
        <v>50000</v>
      </c>
      <c r="J154" s="79"/>
      <c r="K154" s="20">
        <f>SUM(K155:K157)</f>
        <v>635.47</v>
      </c>
      <c r="L154" s="20">
        <f>K154/42834.3*100</f>
        <v>1.4835540676513916</v>
      </c>
    </row>
    <row r="155" spans="1:12" ht="47.25" x14ac:dyDescent="0.25">
      <c r="A155" s="10" t="s">
        <v>230</v>
      </c>
      <c r="B155" s="37" t="s">
        <v>13</v>
      </c>
      <c r="C155" s="64" t="s">
        <v>231</v>
      </c>
      <c r="D155" s="39">
        <v>26000</v>
      </c>
      <c r="E155" s="40">
        <v>0</v>
      </c>
      <c r="F155" s="40">
        <v>0</v>
      </c>
      <c r="G155" s="40"/>
      <c r="H155" s="40">
        <v>0</v>
      </c>
      <c r="I155" s="40">
        <v>26000</v>
      </c>
      <c r="J155" s="7"/>
      <c r="K155" s="51"/>
      <c r="L155" s="51"/>
    </row>
    <row r="156" spans="1:12" ht="94.5" x14ac:dyDescent="0.25">
      <c r="A156" s="65" t="s">
        <v>232</v>
      </c>
      <c r="B156" s="37" t="s">
        <v>13</v>
      </c>
      <c r="C156" s="64" t="s">
        <v>233</v>
      </c>
      <c r="D156" s="39">
        <v>4000</v>
      </c>
      <c r="E156" s="40">
        <v>0</v>
      </c>
      <c r="F156" s="40">
        <v>0</v>
      </c>
      <c r="G156" s="40"/>
      <c r="H156" s="40">
        <v>0</v>
      </c>
      <c r="I156" s="40">
        <v>4000</v>
      </c>
      <c r="J156" s="7"/>
      <c r="K156" s="51"/>
      <c r="L156" s="51"/>
    </row>
    <row r="157" spans="1:12" ht="94.5" x14ac:dyDescent="0.25">
      <c r="A157" s="65" t="s">
        <v>234</v>
      </c>
      <c r="B157" s="37" t="s">
        <v>13</v>
      </c>
      <c r="C157" s="64" t="s">
        <v>235</v>
      </c>
      <c r="D157" s="39">
        <v>20000</v>
      </c>
      <c r="E157" s="40">
        <v>0</v>
      </c>
      <c r="F157" s="40">
        <v>0</v>
      </c>
      <c r="G157" s="40"/>
      <c r="H157" s="40">
        <v>0</v>
      </c>
      <c r="I157" s="40">
        <v>20000</v>
      </c>
      <c r="J157" s="7"/>
      <c r="K157" s="51">
        <v>635.47</v>
      </c>
      <c r="L157" s="51"/>
    </row>
    <row r="158" spans="1:12" s="32" customFormat="1" ht="33.75" customHeight="1" x14ac:dyDescent="0.25">
      <c r="A158" s="30" t="s">
        <v>236</v>
      </c>
      <c r="B158" s="33" t="s">
        <v>13</v>
      </c>
      <c r="C158" s="61">
        <f>SUM(C160,C164,C169:C172)</f>
        <v>0</v>
      </c>
      <c r="D158" s="61">
        <v>2026807.2999999998</v>
      </c>
      <c r="E158" s="27">
        <v>857980.24682999996</v>
      </c>
      <c r="F158" s="27">
        <v>42.331614200817221</v>
      </c>
      <c r="G158" s="27">
        <v>840249.57142000005</v>
      </c>
      <c r="H158" s="27">
        <v>17730.675409999996</v>
      </c>
      <c r="I158" s="27">
        <v>1168827.0531700002</v>
      </c>
      <c r="J158" s="62">
        <f t="shared" ref="J158" si="12">J159</f>
        <v>0</v>
      </c>
      <c r="K158" s="27">
        <f>K159</f>
        <v>768546.27928000013</v>
      </c>
      <c r="L158" s="27">
        <f>K158/1945532.8*100</f>
        <v>39.503126304526972</v>
      </c>
    </row>
    <row r="159" spans="1:12" s="32" customFormat="1" x14ac:dyDescent="0.25">
      <c r="A159" s="50" t="s">
        <v>12</v>
      </c>
      <c r="B159" s="33" t="s">
        <v>13</v>
      </c>
      <c r="C159" s="63"/>
      <c r="D159" s="20">
        <v>2026807.2999999998</v>
      </c>
      <c r="E159" s="20">
        <v>857980.24682999996</v>
      </c>
      <c r="F159" s="20">
        <v>42.331614200817221</v>
      </c>
      <c r="G159" s="20">
        <v>840249.57142000005</v>
      </c>
      <c r="H159" s="20">
        <v>17730.675409999996</v>
      </c>
      <c r="I159" s="20">
        <v>1168827.0531700002</v>
      </c>
      <c r="J159" s="20">
        <f t="shared" ref="J159" si="13">SUMIF($B$161:$B$174,"=01",J161:J174)</f>
        <v>0</v>
      </c>
      <c r="K159" s="20">
        <f>K160+K164+K169+K170+K171+K172+K173+K174+O13</f>
        <v>768546.27928000013</v>
      </c>
      <c r="L159" s="20">
        <f>K159/1945532.8*100</f>
        <v>39.503126304526972</v>
      </c>
    </row>
    <row r="160" spans="1:12" s="91" customFormat="1" ht="31.5" x14ac:dyDescent="0.25">
      <c r="A160" s="85" t="s">
        <v>237</v>
      </c>
      <c r="B160" s="86"/>
      <c r="C160" s="87">
        <f>SUM(C161:C163)</f>
        <v>0</v>
      </c>
      <c r="D160" s="87">
        <v>457928.2</v>
      </c>
      <c r="E160" s="40">
        <v>208420.10570999997</v>
      </c>
      <c r="F160" s="40">
        <v>45.513708417607816</v>
      </c>
      <c r="G160" s="40">
        <v>190689.43030000001</v>
      </c>
      <c r="H160" s="88">
        <v>17730.675409999996</v>
      </c>
      <c r="I160" s="89">
        <v>249508.09429000001</v>
      </c>
      <c r="J160" s="90"/>
      <c r="K160" s="89">
        <f>SUM(K161:K163)</f>
        <v>161772.85999999999</v>
      </c>
      <c r="L160" s="40"/>
    </row>
    <row r="161" spans="1:12" x14ac:dyDescent="0.25">
      <c r="A161" s="65" t="s">
        <v>238</v>
      </c>
      <c r="B161" s="37" t="s">
        <v>13</v>
      </c>
      <c r="C161" s="64" t="s">
        <v>239</v>
      </c>
      <c r="D161" s="39">
        <v>258959.5</v>
      </c>
      <c r="E161" s="40">
        <v>120299.00571</v>
      </c>
      <c r="F161" s="40">
        <v>46.45475671292229</v>
      </c>
      <c r="G161" s="40">
        <v>102568.3303</v>
      </c>
      <c r="H161" s="40">
        <v>17730.675409999996</v>
      </c>
      <c r="I161" s="40">
        <v>138660.49429</v>
      </c>
      <c r="J161" s="7"/>
      <c r="K161" s="40">
        <v>101300.65</v>
      </c>
      <c r="L161" s="40"/>
    </row>
    <row r="162" spans="1:12" s="22" customFormat="1" x14ac:dyDescent="0.25">
      <c r="A162" s="65" t="s">
        <v>240</v>
      </c>
      <c r="B162" s="37" t="s">
        <v>13</v>
      </c>
      <c r="C162" s="64" t="s">
        <v>239</v>
      </c>
      <c r="D162" s="39">
        <v>72335.5</v>
      </c>
      <c r="E162" s="40">
        <v>29349.8</v>
      </c>
      <c r="F162" s="40">
        <v>40.574545002108231</v>
      </c>
      <c r="G162" s="40">
        <v>29349.8</v>
      </c>
      <c r="H162" s="40">
        <v>0</v>
      </c>
      <c r="I162" s="40">
        <v>42985.7</v>
      </c>
      <c r="J162" s="7"/>
      <c r="K162" s="40">
        <v>22945.9</v>
      </c>
      <c r="L162" s="40"/>
    </row>
    <row r="163" spans="1:12" s="22" customFormat="1" x14ac:dyDescent="0.25">
      <c r="A163" s="65" t="s">
        <v>241</v>
      </c>
      <c r="B163" s="37" t="s">
        <v>13</v>
      </c>
      <c r="C163" s="64" t="s">
        <v>239</v>
      </c>
      <c r="D163" s="39">
        <v>126633.2</v>
      </c>
      <c r="E163" s="40">
        <v>58771.3</v>
      </c>
      <c r="F163" s="40">
        <v>46.410656920933853</v>
      </c>
      <c r="G163" s="40">
        <v>58771.3</v>
      </c>
      <c r="H163" s="40">
        <v>0</v>
      </c>
      <c r="I163" s="40">
        <v>67861.899999999994</v>
      </c>
      <c r="J163" s="7"/>
      <c r="K163" s="40">
        <v>37526.31</v>
      </c>
      <c r="L163" s="40"/>
    </row>
    <row r="164" spans="1:12" s="93" customFormat="1" ht="31.5" x14ac:dyDescent="0.25">
      <c r="A164" s="85" t="s">
        <v>242</v>
      </c>
      <c r="B164" s="86"/>
      <c r="C164" s="92"/>
      <c r="D164" s="92">
        <v>1344783.2999999998</v>
      </c>
      <c r="E164" s="40">
        <v>567299.20000000007</v>
      </c>
      <c r="F164" s="40">
        <v>42.185175856957784</v>
      </c>
      <c r="G164" s="40">
        <v>567299.20000000007</v>
      </c>
      <c r="H164" s="88">
        <v>0</v>
      </c>
      <c r="I164" s="88">
        <v>777484.10000000009</v>
      </c>
      <c r="J164" s="90"/>
      <c r="K164" s="89">
        <f>SUM(K165:K168)</f>
        <v>525353.84000000008</v>
      </c>
      <c r="L164" s="40"/>
    </row>
    <row r="165" spans="1:12" s="22" customFormat="1" ht="33.75" customHeight="1" x14ac:dyDescent="0.25">
      <c r="A165" s="65" t="s">
        <v>243</v>
      </c>
      <c r="B165" s="37" t="s">
        <v>13</v>
      </c>
      <c r="C165" s="64" t="s">
        <v>244</v>
      </c>
      <c r="D165" s="39">
        <v>30265.9</v>
      </c>
      <c r="E165" s="40">
        <v>10663.9</v>
      </c>
      <c r="F165" s="40">
        <v>35.234042271995875</v>
      </c>
      <c r="G165" s="40">
        <v>10663.9</v>
      </c>
      <c r="H165" s="40">
        <v>0</v>
      </c>
      <c r="I165" s="40">
        <v>19602</v>
      </c>
      <c r="J165" s="7"/>
      <c r="K165" s="40">
        <v>8497.34</v>
      </c>
      <c r="L165" s="40"/>
    </row>
    <row r="166" spans="1:12" s="22" customFormat="1" ht="25.5" customHeight="1" x14ac:dyDescent="0.25">
      <c r="A166" s="94" t="s">
        <v>245</v>
      </c>
      <c r="B166" s="95" t="s">
        <v>13</v>
      </c>
      <c r="C166" s="64" t="s">
        <v>244</v>
      </c>
      <c r="D166" s="39">
        <v>1022172.3</v>
      </c>
      <c r="E166" s="40">
        <v>463793.5</v>
      </c>
      <c r="F166" s="40">
        <v>45.373319155684413</v>
      </c>
      <c r="G166" s="40">
        <v>463793.5</v>
      </c>
      <c r="H166" s="40">
        <v>0</v>
      </c>
      <c r="I166" s="40">
        <v>558378.80000000005</v>
      </c>
      <c r="J166" s="7"/>
      <c r="K166" s="40">
        <v>437233.2</v>
      </c>
      <c r="L166" s="40"/>
    </row>
    <row r="167" spans="1:12" s="22" customFormat="1" ht="30.75" customHeight="1" x14ac:dyDescent="0.25">
      <c r="A167" s="65" t="s">
        <v>246</v>
      </c>
      <c r="B167" s="37" t="s">
        <v>13</v>
      </c>
      <c r="C167" s="60" t="s">
        <v>247</v>
      </c>
      <c r="D167" s="39">
        <v>291624.7</v>
      </c>
      <c r="E167" s="40">
        <v>92729.3</v>
      </c>
      <c r="F167" s="40">
        <v>31.797478059986002</v>
      </c>
      <c r="G167" s="40">
        <v>92729.3</v>
      </c>
      <c r="H167" s="40">
        <v>0</v>
      </c>
      <c r="I167" s="40">
        <v>198895.40000000002</v>
      </c>
      <c r="J167" s="7"/>
      <c r="K167" s="40">
        <v>79575.399999999994</v>
      </c>
      <c r="L167" s="40"/>
    </row>
    <row r="168" spans="1:12" s="22" customFormat="1" x14ac:dyDescent="0.25">
      <c r="A168" s="65" t="s">
        <v>248</v>
      </c>
      <c r="B168" s="37" t="s">
        <v>13</v>
      </c>
      <c r="C168" s="60" t="s">
        <v>249</v>
      </c>
      <c r="D168" s="39">
        <v>720.4</v>
      </c>
      <c r="E168" s="40">
        <v>112.5</v>
      </c>
      <c r="F168" s="40">
        <v>15.616324264297612</v>
      </c>
      <c r="G168" s="40">
        <v>112.5</v>
      </c>
      <c r="H168" s="40">
        <v>0</v>
      </c>
      <c r="I168" s="40">
        <v>607.9</v>
      </c>
      <c r="J168" s="7"/>
      <c r="K168" s="40">
        <v>47.9</v>
      </c>
      <c r="L168" s="40"/>
    </row>
    <row r="169" spans="1:12" ht="110.25" x14ac:dyDescent="0.25">
      <c r="A169" s="43" t="s">
        <v>250</v>
      </c>
      <c r="B169" s="37" t="s">
        <v>13</v>
      </c>
      <c r="C169" s="64" t="s">
        <v>251</v>
      </c>
      <c r="D169" s="39">
        <v>1305.8</v>
      </c>
      <c r="E169" s="40">
        <v>0</v>
      </c>
      <c r="F169" s="40">
        <v>0</v>
      </c>
      <c r="G169" s="40"/>
      <c r="H169" s="40">
        <v>0</v>
      </c>
      <c r="I169" s="40">
        <v>1305.8</v>
      </c>
      <c r="J169" s="7"/>
      <c r="K169" s="40"/>
      <c r="L169" s="40"/>
    </row>
    <row r="170" spans="1:12" ht="47.25" x14ac:dyDescent="0.25">
      <c r="A170" s="44" t="s">
        <v>252</v>
      </c>
      <c r="B170" s="37" t="s">
        <v>13</v>
      </c>
      <c r="C170" s="64" t="s">
        <v>253</v>
      </c>
      <c r="D170" s="39">
        <v>71848.899999999994</v>
      </c>
      <c r="E170" s="40">
        <v>4738.75</v>
      </c>
      <c r="F170" s="40">
        <v>6.5954384827046768</v>
      </c>
      <c r="G170" s="40">
        <v>4738.75</v>
      </c>
      <c r="H170" s="40">
        <v>0</v>
      </c>
      <c r="I170" s="40">
        <v>67110.149999999994</v>
      </c>
      <c r="J170" s="7"/>
      <c r="K170" s="40">
        <v>541.04927999999995</v>
      </c>
      <c r="L170" s="40"/>
    </row>
    <row r="171" spans="1:12" ht="63" x14ac:dyDescent="0.25">
      <c r="A171" s="44" t="s">
        <v>254</v>
      </c>
      <c r="B171" s="37" t="s">
        <v>13</v>
      </c>
      <c r="C171" s="64" t="s">
        <v>255</v>
      </c>
      <c r="D171" s="39">
        <v>2446.5</v>
      </c>
      <c r="E171" s="40">
        <v>503.06112000000002</v>
      </c>
      <c r="F171" s="40">
        <v>20.56248191293685</v>
      </c>
      <c r="G171" s="40">
        <v>503.06112000000002</v>
      </c>
      <c r="H171" s="40">
        <v>0</v>
      </c>
      <c r="I171" s="40">
        <v>1943.4388799999999</v>
      </c>
      <c r="J171" s="7"/>
      <c r="K171" s="40">
        <v>421.74</v>
      </c>
      <c r="L171" s="40"/>
    </row>
    <row r="172" spans="1:12" ht="47.25" x14ac:dyDescent="0.25">
      <c r="A172" s="65" t="s">
        <v>256</v>
      </c>
      <c r="B172" s="37" t="s">
        <v>13</v>
      </c>
      <c r="C172" s="64" t="s">
        <v>257</v>
      </c>
      <c r="D172" s="39">
        <v>147656.70000000001</v>
      </c>
      <c r="E172" s="40">
        <v>76850.17</v>
      </c>
      <c r="F172" s="40">
        <v>52.046517360878298</v>
      </c>
      <c r="G172" s="40">
        <v>76850.17</v>
      </c>
      <c r="H172" s="96">
        <v>0</v>
      </c>
      <c r="I172" s="40">
        <v>70806.530000000013</v>
      </c>
      <c r="J172" s="7"/>
      <c r="K172" s="40">
        <v>80236.03</v>
      </c>
      <c r="L172" s="40"/>
    </row>
    <row r="173" spans="1:12" ht="31.5" x14ac:dyDescent="0.25">
      <c r="A173" s="65" t="s">
        <v>258</v>
      </c>
      <c r="B173" s="37" t="s">
        <v>13</v>
      </c>
      <c r="C173" s="64" t="s">
        <v>259</v>
      </c>
      <c r="D173" s="39">
        <v>500</v>
      </c>
      <c r="E173" s="40"/>
      <c r="F173" s="40"/>
      <c r="G173" s="40"/>
      <c r="H173" s="40"/>
      <c r="I173" s="40">
        <v>500</v>
      </c>
      <c r="J173" s="7"/>
      <c r="K173" s="40"/>
      <c r="L173" s="40"/>
    </row>
    <row r="174" spans="1:12" ht="78.75" x14ac:dyDescent="0.25">
      <c r="A174" s="10" t="s">
        <v>260</v>
      </c>
      <c r="B174" s="37" t="s">
        <v>13</v>
      </c>
      <c r="C174" s="64" t="s">
        <v>261</v>
      </c>
      <c r="D174" s="39">
        <v>337.9</v>
      </c>
      <c r="E174" s="40">
        <v>168.96</v>
      </c>
      <c r="F174" s="40">
        <v>50.002959455460207</v>
      </c>
      <c r="G174" s="40">
        <v>168.96</v>
      </c>
      <c r="H174" s="40">
        <v>0</v>
      </c>
      <c r="I174" s="40">
        <v>168.93999999999997</v>
      </c>
      <c r="J174" s="7"/>
      <c r="K174" s="40">
        <v>154.25</v>
      </c>
      <c r="L174" s="40"/>
    </row>
    <row r="175" spans="1:12" s="102" customFormat="1" x14ac:dyDescent="0.25">
      <c r="A175" s="97"/>
      <c r="B175" s="98"/>
      <c r="C175" s="97"/>
      <c r="D175" s="97"/>
      <c r="E175" s="97"/>
      <c r="F175" s="97"/>
      <c r="G175" s="99"/>
      <c r="H175" s="100"/>
      <c r="I175" s="97"/>
      <c r="J175" s="101"/>
      <c r="K175" s="97"/>
      <c r="L175" s="97"/>
    </row>
    <row r="176" spans="1:12" x14ac:dyDescent="0.25">
      <c r="C176" s="104"/>
      <c r="D176" s="104"/>
      <c r="E176" s="104"/>
      <c r="F176" s="104"/>
      <c r="G176" s="105"/>
      <c r="I176" s="104"/>
      <c r="K176" s="22"/>
      <c r="L176" s="22"/>
    </row>
    <row r="177" spans="1:9" x14ac:dyDescent="0.25">
      <c r="C177" s="104"/>
      <c r="D177" s="104"/>
      <c r="E177" s="104"/>
      <c r="F177" s="104"/>
      <c r="G177" s="105"/>
      <c r="I177" s="104"/>
    </row>
    <row r="181" spans="1:9" x14ac:dyDescent="0.25">
      <c r="A181" s="106"/>
    </row>
  </sheetData>
  <autoFilter ref="A7:I175"/>
  <mergeCells count="28">
    <mergeCell ref="J5:J6"/>
    <mergeCell ref="D5:D6"/>
    <mergeCell ref="E5:F5"/>
    <mergeCell ref="G5:G6"/>
    <mergeCell ref="H5:H6"/>
    <mergeCell ref="I5:I6"/>
    <mergeCell ref="A1:L1"/>
    <mergeCell ref="J151:J152"/>
    <mergeCell ref="J41:J42"/>
    <mergeCell ref="J44:J45"/>
    <mergeCell ref="J47:J48"/>
    <mergeCell ref="J50:J51"/>
    <mergeCell ref="J53:J54"/>
    <mergeCell ref="J56:J57"/>
    <mergeCell ref="J59:J60"/>
    <mergeCell ref="A2:L2"/>
    <mergeCell ref="A3:L3"/>
    <mergeCell ref="K5:L5"/>
    <mergeCell ref="A4:K4"/>
    <mergeCell ref="A5:A6"/>
    <mergeCell ref="B5:B6"/>
    <mergeCell ref="C5:C6"/>
    <mergeCell ref="N62:N63"/>
    <mergeCell ref="J86:J87"/>
    <mergeCell ref="J109:J110"/>
    <mergeCell ref="J112:J113"/>
    <mergeCell ref="J35:J36"/>
    <mergeCell ref="J38:J39"/>
  </mergeCells>
  <printOptions horizontalCentered="1"/>
  <pageMargins left="0.15748031496062992" right="0.19685039370078741" top="0.31496062992125984" bottom="0.35433070866141736" header="0.15748031496062992" footer="0.19685039370078741"/>
  <pageSetup paperSize="9" scale="65" orientation="landscape" r:id="rId1"/>
  <headerFooter alignWithMargins="0">
    <oddFooter>&amp;R&amp;P</oddFooter>
  </headerFooter>
  <rowBreaks count="1" manualBreakCount="1">
    <brk id="4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край</vt:lpstr>
      <vt:lpstr>край!Заголовки_для_печати</vt:lpstr>
      <vt:lpstr>край!Область_печати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shkolina</dc:creator>
  <cp:lastModifiedBy>Яна В. Идатчикова</cp:lastModifiedBy>
  <cp:lastPrinted>2021-07-06T04:31:23Z</cp:lastPrinted>
  <dcterms:created xsi:type="dcterms:W3CDTF">2021-07-05T10:46:12Z</dcterms:created>
  <dcterms:modified xsi:type="dcterms:W3CDTF">2021-07-27T10:26:40Z</dcterms:modified>
</cp:coreProperties>
</file>