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720" windowHeight="6750"/>
  </bookViews>
  <sheets>
    <sheet name="край" sheetId="1" r:id="rId1"/>
  </sheets>
  <definedNames>
    <definedName name="_xlnm._FilterDatabase" localSheetId="0" hidden="1">край!$A$7:$J$164</definedName>
    <definedName name="_xlnm.Print_Titles" localSheetId="0">край!$A:$A,край!$5:$6</definedName>
    <definedName name="_xlnm.Print_Area" localSheetId="0">край!$A$1:$J$163</definedName>
  </definedNames>
  <calcPr calcId="145621"/>
</workbook>
</file>

<file path=xl/calcChain.xml><?xml version="1.0" encoding="utf-8"?>
<calcChain xmlns="http://schemas.openxmlformats.org/spreadsheetml/2006/main">
  <c r="D18" i="1" l="1"/>
  <c r="D19" i="1"/>
  <c r="E20" i="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35" i="1"/>
  <c r="F35" i="1" s="1"/>
  <c r="E36" i="1"/>
  <c r="F36" i="1" s="1"/>
  <c r="E37" i="1"/>
  <c r="F37" i="1" s="1"/>
  <c r="E38" i="1"/>
  <c r="F38" i="1" s="1"/>
  <c r="E39" i="1"/>
  <c r="F39" i="1" s="1"/>
  <c r="E40" i="1"/>
  <c r="F40" i="1" s="1"/>
  <c r="E41" i="1"/>
  <c r="F41" i="1" s="1"/>
  <c r="E42" i="1"/>
  <c r="F42" i="1" s="1"/>
  <c r="E43" i="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D69" i="1"/>
  <c r="D70" i="1"/>
  <c r="E71" i="1"/>
  <c r="F71" i="1" s="1"/>
  <c r="E72" i="1"/>
  <c r="F72" i="1" s="1"/>
  <c r="E73" i="1"/>
  <c r="F73" i="1" s="1"/>
  <c r="E74" i="1"/>
  <c r="F74" i="1" s="1"/>
  <c r="E75" i="1"/>
  <c r="F75" i="1" s="1"/>
  <c r="E77" i="1"/>
  <c r="F77" i="1" s="1"/>
  <c r="E78" i="1"/>
  <c r="F78" i="1" s="1"/>
  <c r="E79" i="1"/>
  <c r="F79" i="1" s="1"/>
  <c r="E80" i="1"/>
  <c r="F80" i="1" s="1"/>
  <c r="E81" i="1"/>
  <c r="E82" i="1"/>
  <c r="F82" i="1" s="1"/>
  <c r="E83" i="1"/>
  <c r="F83" i="1" s="1"/>
  <c r="E84" i="1"/>
  <c r="F84" i="1" s="1"/>
  <c r="E86" i="1"/>
  <c r="E87" i="1"/>
  <c r="F87" i="1" s="1"/>
  <c r="E88" i="1"/>
  <c r="F88" i="1" s="1"/>
  <c r="E89" i="1"/>
  <c r="E90" i="1"/>
  <c r="F90" i="1" s="1"/>
  <c r="E92" i="1"/>
  <c r="F92" i="1" s="1"/>
  <c r="E93" i="1"/>
  <c r="E94" i="1"/>
  <c r="F94" i="1" s="1"/>
  <c r="D100" i="1"/>
  <c r="D101" i="1"/>
  <c r="E102" i="1"/>
  <c r="F102" i="1" s="1"/>
  <c r="E104" i="1"/>
  <c r="F104" i="1" s="1"/>
  <c r="E105" i="1"/>
  <c r="F105" i="1" s="1"/>
  <c r="E106" i="1"/>
  <c r="F106" i="1" s="1"/>
  <c r="E107" i="1"/>
  <c r="F107" i="1" s="1"/>
  <c r="E108" i="1"/>
  <c r="F108" i="1" s="1"/>
  <c r="E109" i="1"/>
  <c r="F109" i="1" s="1"/>
  <c r="E110" i="1"/>
  <c r="F110" i="1" s="1"/>
  <c r="E111" i="1"/>
  <c r="F111" i="1" s="1"/>
  <c r="E112" i="1"/>
  <c r="F112" i="1" s="1"/>
  <c r="E113" i="1"/>
  <c r="F113" i="1" s="1"/>
  <c r="E114" i="1"/>
  <c r="F114" i="1" s="1"/>
  <c r="E115" i="1"/>
  <c r="F115" i="1" s="1"/>
  <c r="D117" i="1"/>
  <c r="D116" i="1" s="1"/>
  <c r="E118" i="1"/>
  <c r="F118" i="1" s="1"/>
  <c r="E119" i="1"/>
  <c r="F119" i="1" s="1"/>
  <c r="E120" i="1"/>
  <c r="F120" i="1" s="1"/>
  <c r="E121" i="1"/>
  <c r="E122" i="1"/>
  <c r="F122" i="1" s="1"/>
  <c r="E123" i="1"/>
  <c r="F123" i="1" s="1"/>
  <c r="E124" i="1"/>
  <c r="D126" i="1"/>
  <c r="D125" i="1" s="1"/>
  <c r="E127" i="1"/>
  <c r="F127" i="1" s="1"/>
  <c r="D129" i="1"/>
  <c r="D128" i="1" s="1"/>
  <c r="E130" i="1"/>
  <c r="F130" i="1" s="1"/>
  <c r="E131" i="1"/>
  <c r="F131" i="1" s="1"/>
  <c r="E132" i="1"/>
  <c r="F132" i="1" s="1"/>
  <c r="E133" i="1"/>
  <c r="F133" i="1" s="1"/>
  <c r="E134" i="1"/>
  <c r="F134" i="1" s="1"/>
  <c r="E135" i="1"/>
  <c r="F135" i="1" s="1"/>
  <c r="E136" i="1"/>
  <c r="F136" i="1" s="1"/>
  <c r="E137" i="1"/>
  <c r="F137" i="1" s="1"/>
  <c r="D139" i="1"/>
  <c r="D140" i="1"/>
  <c r="E141" i="1"/>
  <c r="F141" i="1" s="1"/>
  <c r="E142" i="1"/>
  <c r="F142" i="1" s="1"/>
  <c r="E143" i="1"/>
  <c r="F143" i="1" s="1"/>
  <c r="E144" i="1"/>
  <c r="F144" i="1" s="1"/>
  <c r="E145" i="1"/>
  <c r="F145" i="1" s="1"/>
  <c r="E146" i="1"/>
  <c r="F146" i="1" s="1"/>
  <c r="E147" i="1"/>
  <c r="D149" i="1"/>
  <c r="D148" i="1" s="1"/>
  <c r="E150" i="1"/>
  <c r="F150" i="1" s="1"/>
  <c r="E151" i="1"/>
  <c r="F151" i="1" s="1"/>
  <c r="E152" i="1"/>
  <c r="F152" i="1" s="1"/>
  <c r="D154" i="1"/>
  <c r="D153" i="1" s="1"/>
  <c r="D155" i="1"/>
  <c r="E156" i="1"/>
  <c r="F156" i="1" s="1"/>
  <c r="F155" i="1" s="1"/>
  <c r="E157" i="1"/>
  <c r="F157" i="1" s="1"/>
  <c r="E158" i="1"/>
  <c r="F158" i="1" s="1"/>
  <c r="E159" i="1"/>
  <c r="F159" i="1" s="1"/>
  <c r="E160" i="1"/>
  <c r="F160" i="1" s="1"/>
  <c r="E161" i="1"/>
  <c r="F161" i="1" s="1"/>
  <c r="E163" i="1"/>
  <c r="F163" i="1" s="1"/>
  <c r="E149" i="1" l="1"/>
  <c r="E148" i="1" s="1"/>
  <c r="E70" i="1"/>
  <c r="E155" i="1"/>
  <c r="F149" i="1"/>
  <c r="F148" i="1" s="1"/>
  <c r="D138" i="1"/>
  <c r="E154" i="1"/>
  <c r="E153" i="1" s="1"/>
  <c r="F126" i="1"/>
  <c r="F125" i="1" s="1"/>
  <c r="D68" i="1"/>
  <c r="E19" i="1"/>
  <c r="E126" i="1"/>
  <c r="E125" i="1" s="1"/>
  <c r="F101" i="1"/>
  <c r="D99" i="1"/>
  <c r="E69" i="1"/>
  <c r="E140" i="1"/>
  <c r="F147" i="1"/>
  <c r="E139" i="1"/>
  <c r="F129" i="1"/>
  <c r="F128" i="1" s="1"/>
  <c r="E100" i="1"/>
  <c r="E101" i="1"/>
  <c r="D10" i="1"/>
  <c r="E117" i="1"/>
  <c r="E116" i="1" s="1"/>
  <c r="F81" i="1"/>
  <c r="E18" i="1"/>
  <c r="D12" i="1"/>
  <c r="F100" i="1"/>
  <c r="F69" i="1"/>
  <c r="F154" i="1"/>
  <c r="F153" i="1" s="1"/>
  <c r="F139" i="1"/>
  <c r="E129" i="1"/>
  <c r="E128" i="1" s="1"/>
  <c r="F124" i="1"/>
  <c r="F43" i="1"/>
  <c r="D17" i="1"/>
  <c r="D15" i="1"/>
  <c r="D13" i="1"/>
  <c r="D9" i="1"/>
  <c r="F20" i="1"/>
  <c r="D16" i="1"/>
  <c r="C155" i="1"/>
  <c r="C153" i="1" s="1"/>
  <c r="C148" i="1"/>
  <c r="C138" i="1"/>
  <c r="C125" i="1"/>
  <c r="C116" i="1"/>
  <c r="C99" i="1"/>
  <c r="C17" i="1"/>
  <c r="D8" i="1" l="1"/>
  <c r="E17" i="1"/>
  <c r="E16" i="1"/>
  <c r="E68" i="1"/>
  <c r="F99" i="1"/>
  <c r="E10" i="1"/>
  <c r="E138" i="1"/>
  <c r="E12" i="1"/>
  <c r="E99" i="1"/>
  <c r="E15" i="1"/>
  <c r="E14" i="1" s="1"/>
  <c r="F19" i="1"/>
  <c r="F18" i="1"/>
  <c r="F117" i="1"/>
  <c r="F116" i="1" s="1"/>
  <c r="E13" i="1"/>
  <c r="F70" i="1"/>
  <c r="F68" i="1" s="1"/>
  <c r="F140" i="1"/>
  <c r="F138" i="1" s="1"/>
  <c r="D11" i="1"/>
  <c r="D14" i="1"/>
  <c r="E9" i="1"/>
  <c r="E8" i="1" s="1"/>
  <c r="C8" i="1"/>
  <c r="E11" i="1" l="1"/>
  <c r="F13" i="1"/>
  <c r="F15" i="1"/>
  <c r="F12" i="1"/>
  <c r="F17" i="1"/>
  <c r="F10" i="1"/>
  <c r="F16" i="1"/>
  <c r="F9" i="1"/>
  <c r="F11" i="1" l="1"/>
  <c r="F8" i="1"/>
  <c r="F14" i="1"/>
</calcChain>
</file>

<file path=xl/sharedStrings.xml><?xml version="1.0" encoding="utf-8"?>
<sst xmlns="http://schemas.openxmlformats.org/spreadsheetml/2006/main" count="418" uniqueCount="209">
  <si>
    <t>Информация</t>
  </si>
  <si>
    <t>о финансировании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2020 году</t>
  </si>
  <si>
    <t>тыс. рублей</t>
  </si>
  <si>
    <t>Направление финансирования</t>
  </si>
  <si>
    <t>уровень бюджета</t>
  </si>
  <si>
    <t>КБК в 2020 году</t>
  </si>
  <si>
    <t>Закон края от 05.12.2019              № 8-3414</t>
  </si>
  <si>
    <t>Изменение росписи расходов от 12.03.2020</t>
  </si>
  <si>
    <t xml:space="preserve">Закон края от 02.04.2020                  № 9-3811 </t>
  </si>
  <si>
    <t>Начислено с начала года</t>
  </si>
  <si>
    <t>Остаток  средств бюджета после начисления</t>
  </si>
  <si>
    <t>Сумма</t>
  </si>
  <si>
    <t xml:space="preserve">% исполнения </t>
  </si>
  <si>
    <t>Государственная программа края "Развитие сельского хозяйства и регулирование рынков сельскохозяйственной продукции, сырья и продовольствия"</t>
  </si>
  <si>
    <t>краевой бюджет</t>
  </si>
  <si>
    <t>01</t>
  </si>
  <si>
    <t>федеральный бюджет</t>
  </si>
  <si>
    <t>02</t>
  </si>
  <si>
    <t>Прямая поддержка отрасли</t>
  </si>
  <si>
    <t>На поддержку агропромышленного комплекса</t>
  </si>
  <si>
    <t>искл</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</si>
  <si>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</si>
  <si>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</si>
  <si>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</si>
  <si>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</si>
  <si>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</si>
  <si>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возмещение части затрат на уплату страховых премий по договорам с/х страхования в области растениеводства</t>
  </si>
  <si>
    <t>14 Б 00 21800</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</si>
  <si>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t>
  </si>
  <si>
    <t>14 Б 00 21880</t>
  </si>
  <si>
    <t>Субсидии на возмещение части затрат на уплату страховых премий по договорам сельскохозяйственного страхования в области  аквакультуры (рыбоводства)</t>
  </si>
  <si>
    <t>14 Б 00 22020</t>
  </si>
  <si>
    <t>Субсидии на  компенсацию части затрат на содержание племенных рогачей маралов</t>
  </si>
  <si>
    <t>14 Б 00 22120</t>
  </si>
  <si>
    <t>Субсидии на компенсацию части затрат на приобретение кормов для рыбы</t>
  </si>
  <si>
    <t>14 Б 00 22180</t>
  </si>
  <si>
    <t>Субсидии на компенсацию части затрат на производство и реализацию молока</t>
  </si>
  <si>
    <t>14 Б 00 24050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</si>
  <si>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</si>
  <si>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</si>
  <si>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</si>
  <si>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</si>
  <si>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</si>
  <si>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14 Б 00 24270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</si>
  <si>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</si>
  <si>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</si>
  <si>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содержание коров и нетелей крупного рогатого скота</t>
  </si>
  <si>
    <t>14 Б 00 24330</t>
  </si>
  <si>
    <t>Субсидии на возмещение части затрат, связанных с проведением добровольной сертификации пищевых продуктов</t>
  </si>
  <si>
    <t>14 Б 00 24340</t>
  </si>
  <si>
    <t>Субсидии на возмещение части затрат, связанных с оказанием услуг по продвижению пищевых продуктов</t>
  </si>
  <si>
    <t>14 Б 00 24350</t>
  </si>
  <si>
    <t>Субсидии на компенсацию части затрат на производство и реализацию продукции птицеводства</t>
  </si>
  <si>
    <t>14 Б 00 24360</t>
  </si>
  <si>
    <t>Субсидии на компенсацию части затрат на производство оригинальных и элитных семян зерновых и (или) зернобобовых культур</t>
  </si>
  <si>
    <t>14 Б 00 24390</t>
  </si>
  <si>
    <t>Субсидии на оказание поддержки производства продукции животноводства в районах Крайнего Севера</t>
  </si>
  <si>
    <t>14 Б 00 24450</t>
  </si>
  <si>
    <t>Субсидии на возмещение части затрат на проведение некорневой подкормки минеральными азотными удобрениями повевов озимой и яровой пшеницы</t>
  </si>
  <si>
    <t>14 Б 00 24460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</si>
  <si>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</si>
  <si>
    <t>14 Б 00 24470</t>
  </si>
  <si>
    <t>Субсидии на компенсация части затрат на производство и реализацию муки, и (или) крупы, и (или) макаронных изделий</t>
  </si>
  <si>
    <t>14 Б 00 24810</t>
  </si>
  <si>
    <t>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t>
  </si>
  <si>
    <t>14 Б 00 R5021</t>
  </si>
  <si>
    <t>Субсидии на возмещение части затрат, направленных на обеспечение прироста собственного производства молока</t>
  </si>
  <si>
    <t>14 Б 00 R5022</t>
  </si>
  <si>
    <t>Cубсидии на возмещение части затрат на поддержку элитного семеноводства и на проведение комплекса агротехнических работ в области развития семеноводства сельскохозяйственных культур</t>
  </si>
  <si>
    <t>14 Б 00 R5081</t>
  </si>
  <si>
    <t>Cубсидии на возмещение части затрат на поддержку собственного производства молока</t>
  </si>
  <si>
    <t>14 Б 00 R5082</t>
  </si>
  <si>
    <t xml:space="preserve">Субсидии на возмещение части затрат на племенное маточное поголовье с/х животных, племенных быков-производителей  </t>
  </si>
  <si>
    <t>14 Б 00 R5083</t>
  </si>
  <si>
    <t>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</si>
  <si>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14 Б 00 R5084</t>
  </si>
  <si>
    <t>Субсидии на возмещение части затрат на уплату страховых премий, начисленных по договорам сельскохозяйственного страхования в области животноводства</t>
  </si>
  <si>
    <t>14 Б 00 R5085</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</si>
  <si>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t>
  </si>
  <si>
    <t>14 Б 00 R5087</t>
  </si>
  <si>
    <t>Субсидии на возмещение части затрат, направленных на производство бобов соевых и (или) семян рапса масличных культур</t>
  </si>
  <si>
    <t>14 Б Т2 52590</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</si>
  <si>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</si>
  <si>
    <t>14 5 00 22460</t>
  </si>
  <si>
    <t>Субсидии на возмещение части затрат на приобретение племенных нетелей и (или) коров молочного направления продуктивности, включенных в Государственный реестр селекционных достижений, допущенных к использованию</t>
  </si>
  <si>
    <t>14 5 00 22470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</si>
  <si>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</si>
  <si>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14 5 00 22900</t>
  </si>
  <si>
    <t>Гранты в форме субсидий на финансовое обеспечение затрат на развитие несельскохозяйственных видов деятельности</t>
  </si>
  <si>
    <t>14 5 00 22920</t>
  </si>
  <si>
    <t>Субсидии крестьянским (фермерским) хозяйствам и сельскохозяйственным потребительским кооперативам на возмещение части затрат на уплату процентов по кредитам (займам), полученным на срок до 8 лет</t>
  </si>
  <si>
    <t>14 5 00 24370</t>
  </si>
  <si>
    <t>Субсидии крестьянским (фермерским) хозяйствам, сельскохозяйственным потребительским кооперативам и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t>
  </si>
  <si>
    <t>14 5 00 22440</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</si>
  <si>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t>
  </si>
  <si>
    <t>14 5 00 24380</t>
  </si>
  <si>
    <t>Гранты в форме субсидий на финансовое обеспечение затрат на создание и (или) развитие сельскохозяйственных потребительских кооперативов</t>
  </si>
  <si>
    <t>14 5 00 22480</t>
  </si>
  <si>
    <t>Гранты в форме субсидий главам крестьянских (фермерских) хозяйств на финансовое обеспечение затрат на развитие семейных ферм</t>
  </si>
  <si>
    <t>14 5 00 R5023</t>
  </si>
  <si>
    <t>Гранты в форме субсидий сельскохозяйственным потребительским кооперативам на финансовое обеспечение затрат на развитие материально-технической базы</t>
  </si>
  <si>
    <t>14 5 00 R5024</t>
  </si>
  <si>
    <t>Гранты в форме субсидий «Агростартап» крестьянским (фермерским) хозяйствам на финансовое обеспечение затрат, связанных с реализацией проекта создания и развития крестьянского (фермерского) хозяйства</t>
  </si>
  <si>
    <t>14 5 I7 54801</t>
  </si>
  <si>
    <t>Субсидии сельскохозяйственным потребительским кооперативам на возмещение части затрат, понесенных в текущем финансовом году</t>
  </si>
  <si>
    <t>14 5 I7 54802</t>
  </si>
  <si>
    <t xml:space="preserve">Cубсидии центру компетенций в сфере сельскохозяйствен-ной кооперации и поддержки фермеров на возмещение затрат, связанных с осуществлением его деятельности, с оказанием консультационных услуг </t>
  </si>
  <si>
    <t>14 5 00 22450</t>
  </si>
  <si>
    <t>Субсидии центру компетенций в сфере сельскохозяйственной кооперации и поддержки фермеров на софинансирование затрат, связанных с осуществлением деятельности</t>
  </si>
  <si>
    <t>14 5 I7 54803</t>
  </si>
  <si>
    <t>3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</si>
  <si>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</si>
  <si>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r>
      <t xml:space="preserve">Расходы на закупку автотранспортных средств,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приборов и инструментов для проведения искусственного осеменения сельскохозяйственных животных </t>
    </r>
    <r>
      <rPr>
        <b/>
        <sz val="12"/>
        <color rgb="FF996633"/>
        <rFont val="Times New Roman"/>
        <family val="1"/>
        <charset val="204"/>
      </rPr>
      <t>(ветслужба)</t>
    </r>
  </si>
  <si>
    <t xml:space="preserve">Субсидии на возмещение части затрат на уплату процентов по кредитам, полученным на срок до 10 лет </t>
  </si>
  <si>
    <t>14 Г 00 22820</t>
  </si>
  <si>
    <t>Субсидии на компенсацию части затрат на разработку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t>
  </si>
  <si>
    <t>14 Г 00 22350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</si>
  <si>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</si>
  <si>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</si>
  <si>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Субсидии на возмещение части прямых понесенных затрат на создание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</si>
  <si>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</si>
  <si>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</si>
  <si>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</si>
  <si>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</si>
  <si>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</si>
  <si>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</si>
  <si>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</si>
  <si>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 xml:space="preserve">Субсидии на возмещение части затрат на строительство заготовительных пунктов, включая приобретение технологического оборудования для переработки сельскохозяйственной продукции, недревесных и пищевых лесных ресурсов, лекарственных растений </t>
  </si>
  <si>
    <t>14 Г 00 23120</t>
  </si>
  <si>
    <t>Субсидии на возмещение части затрат на уплату процентов по инвестиционным кредитам (займам) в агропромышленном комплексе</t>
  </si>
  <si>
    <t>14 Г 00 R4330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</si>
  <si>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</si>
  <si>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</si>
  <si>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</si>
  <si>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14 4 00 22310</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</si>
  <si>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</si>
  <si>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</si>
  <si>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</si>
  <si>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</si>
  <si>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Субсидии на компенсацию части затрат, связанных с оплатой первоначального (авансового) лизингового взноса и  очередных лизинговых платежей</t>
  </si>
  <si>
    <t>14 4 00 22800</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</si>
  <si>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медицинской техники, оборудования лабораторного для анализа молока, оборудования лабораторного для иммуногенетических и молекулярно-генетических исследований, оборудования для содержания птицы яичного направления</t>
  </si>
  <si>
    <t>14 4 00 24510</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</si>
  <si>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</si>
  <si>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14 4 00 24520</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</si>
  <si>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зерновых сушилок, и (или) новых посевных комплексов</t>
  </si>
  <si>
    <t>14 4 00 24530</t>
  </si>
  <si>
    <t>Субсидии на возмещение части затрат на проведение культуртехнических мероприятий</t>
  </si>
  <si>
    <t>14 А 00 24180</t>
  </si>
  <si>
    <t>Оплата услуг по проведению лекций, семинаров, дополнительному профессиональному образованию рабочих, служащих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t>
  </si>
  <si>
    <t>14 6 00 22520</t>
  </si>
  <si>
    <t>Социальные выплаты на обустройство молодым специалистам, молодым рабочим</t>
  </si>
  <si>
    <t>14 6 00 22550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</si>
  <si>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</si>
  <si>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14 6 00 22560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</si>
  <si>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</si>
  <si>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</si>
  <si>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и (или) преддипломной практикой студента</t>
  </si>
  <si>
    <t>14 6 00 23000</t>
  </si>
  <si>
    <t>Субсидии базовым хозяйствам на компенсацию затрат, связанных  с выплатой заработной платы  студентам, в случае его трудоустройства по срочному трудовому договору в период прохождения производственной и (или) преддипломной практики</t>
  </si>
  <si>
    <t>14 6 00 23010</t>
  </si>
  <si>
    <t xml:space="preserve">Социальные выплаты на обустройство гражданам, изъявившим желание переехать на постоянное место жительства в сельскую местность </t>
  </si>
  <si>
    <t>14 6 00 24640</t>
  </si>
  <si>
    <t>Социальная выплата рабочим, служащим на компенсацию затрат, связанных с получением высшего образования по очно-заочной, заочной форме обучения</t>
  </si>
  <si>
    <t>14 6 00 24680</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</si>
  <si>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</si>
  <si>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14 7 00 22610</t>
  </si>
  <si>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</si>
  <si>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</si>
  <si>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</si>
  <si>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14 7 00 22650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</si>
  <si>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</si>
  <si>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</si>
  <si>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Улучшение жилищных условий граждан, проживающих на сельских территориях</t>
  </si>
  <si>
    <t>14 7 00 R5760</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</si>
  <si>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t>
  </si>
  <si>
    <t>14 Д 00 24400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</si>
  <si>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</si>
  <si>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</si>
  <si>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t>
  </si>
  <si>
    <t>14 Д 00 75750</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</si>
  <si>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</si>
  <si>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</si>
  <si>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</si>
  <si>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</si>
  <si>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</si>
  <si>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</si>
  <si>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</si>
  <si>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</si>
  <si>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</si>
  <si>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Расходы на закупку консультационных услуг</t>
  </si>
  <si>
    <t>14 8 00 22770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</si>
  <si>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</si>
  <si>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</si>
  <si>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Расходы на реализацию региональной программы Красноярского края "Обеспечение защиты прав потребителей"</t>
  </si>
  <si>
    <t>14 8 00 22720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</si>
  <si>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</si>
  <si>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</si>
  <si>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по состоянию на 01.10.2020</t>
  </si>
  <si>
    <t>Предусмотрено на 2020 год</t>
  </si>
  <si>
    <t>Подпрограмма "Развитие отраслей агропромышленного комплекса"</t>
  </si>
  <si>
    <t>Подпрограмма "Обеспечение реализации Государственной программы"</t>
  </si>
  <si>
    <t>Подпрограмма "Поддержка садоводства и огородничества"</t>
  </si>
  <si>
    <t>Подпрограмма "Комплексное развитие сельских территорий"</t>
  </si>
  <si>
    <t>Подпрограмма "Кадровое обеспечение агропромышленного комплекса"</t>
  </si>
  <si>
    <t>Подпрограмма "Развитие мелиорации земель сельскохозяйственного назначения"</t>
  </si>
  <si>
    <t>Подпрограмма "Техническая и технологическая модернизация"</t>
  </si>
  <si>
    <t>Подпрограмма "Стимулирование инвестиционной деятельности в агропромышленном комплексе"</t>
  </si>
  <si>
    <t>Подпрограмма "Развитие малых форм хозяйствования и сельскохозяйственной кооперации"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</si>
</sst>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
    <numFmt numFmtId="166" formatCode="?"/>
  </numFmts>
  <fonts count="23" x14ac:knownFonts="1">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sz val="10"/>
      <name val="Arial"/>
      <family val="2"/>
      <charset val="204"/>
    </font>
    <font>
      <sz val="8"/>
      <name val="Arial Cyr"/>
    </font>
    <font>
      <b/>
      <sz val="11"/>
      <color rgb="FF996633"/>
      <name val="Times New Roman"/>
      <family val="1"/>
      <charset val="204"/>
    </font>
    <font>
      <b/>
      <sz val="12"/>
      <color rgb="FF996633"/>
      <name val="Times New Roman"/>
      <family val="1"/>
      <charset val="204"/>
    </font>
    <font>
      <sz val="12"/>
      <color indexed="8"/>
      <name val="Times New Roman"/>
      <family val="1"/>
      <charset val="204"/>
    </font>
    <font>
      <i/>
      <sz val="12"/>
      <name val="Times New Roman"/>
      <family val="1"/>
      <charset val="204"/>
    </font>
    <font>
      <i/>
      <sz val="11"/>
      <name val="Times New Roman"/>
      <family val="1"/>
      <charset val="204"/>
    </font>
  </fonts>
  <fills count="7">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FFCCCC"/>
        <bgColor indexed="64"/>
      </patternFill>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6" fillId="0" borderId="0"/>
    <xf numFmtId="0" fontId="1" fillId="0" borderId="0"/>
    <xf numFmtId="0" fontId="1" fillId="0" borderId="0"/>
  </cellStyleXfs>
  <cellXfs count="105">
    <xf numFmtId="0" fontId="0" fillId="0" borderId="0" xfId="0"/>
    <xf numFmtId="0" fontId="2" fillId="0" borderId="0" xfId="0" applyFont="1" applyFill="1" applyAlignment="1">
      <alignment horizontal="center" vertical="center" wrapText="1"/>
    </xf>
    <xf numFmtId="0" fontId="3" fillId="0" borderId="0" xfId="0" applyFont="1" applyAlignment="1">
      <alignment vertical="top"/>
    </xf>
    <xf numFmtId="0" fontId="2" fillId="0" borderId="0" xfId="0" applyFont="1" applyFill="1" applyAlignment="1">
      <alignment vertical="center" wrapText="1"/>
    </xf>
    <xf numFmtId="14" fontId="2" fillId="0" borderId="0" xfId="0" applyNumberFormat="1" applyFont="1" applyFill="1" applyAlignment="1">
      <alignment horizontal="center" vertical="center" wrapText="1"/>
    </xf>
    <xf numFmtId="14" fontId="2" fillId="0" borderId="0" xfId="0" applyNumberFormat="1" applyFont="1" applyFill="1" applyAlignment="1">
      <alignment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164" fontId="3" fillId="0" borderId="0"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0" fontId="3" fillId="0" borderId="0" xfId="0" applyFont="1" applyFill="1" applyAlignment="1">
      <alignment vertical="top"/>
    </xf>
    <xf numFmtId="0" fontId="5" fillId="0" borderId="0" xfId="0" applyFont="1" applyFill="1" applyAlignment="1">
      <alignment horizontal="righ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0" xfId="0" applyFont="1" applyAlignment="1">
      <alignment horizontal="center" vertical="center"/>
    </xf>
    <xf numFmtId="0" fontId="3"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wrapText="1"/>
    </xf>
    <xf numFmtId="0" fontId="5" fillId="0" borderId="1" xfId="0"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wrapText="1"/>
    </xf>
    <xf numFmtId="4" fontId="7" fillId="2" borderId="1" xfId="0" applyNumberFormat="1" applyFont="1" applyFill="1" applyBorder="1" applyAlignment="1">
      <alignment horizontal="right" wrapText="1"/>
    </xf>
    <xf numFmtId="4" fontId="8" fillId="2" borderId="1" xfId="0" applyNumberFormat="1" applyFont="1" applyFill="1" applyBorder="1" applyAlignment="1">
      <alignment horizontal="right" wrapText="1"/>
    </xf>
    <xf numFmtId="0" fontId="2" fillId="0" borderId="0" xfId="0" applyFont="1" applyFill="1" applyAlignment="1">
      <alignment vertical="top"/>
    </xf>
    <xf numFmtId="0" fontId="9" fillId="0" borderId="1" xfId="0" applyFont="1" applyFill="1" applyBorder="1" applyAlignment="1">
      <alignment horizontal="left" vertical="top" wrapText="1" indent="2"/>
    </xf>
    <xf numFmtId="49" fontId="10" fillId="0" borderId="1" xfId="0" applyNumberFormat="1" applyFont="1" applyFill="1" applyBorder="1" applyAlignment="1">
      <alignment horizontal="center"/>
    </xf>
    <xf numFmtId="4" fontId="11"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0" fontId="12" fillId="0" borderId="0" xfId="0" applyFont="1" applyFill="1" applyAlignment="1">
      <alignment vertical="top"/>
    </xf>
    <xf numFmtId="0" fontId="6" fillId="3" borderId="1" xfId="0" applyFont="1" applyFill="1" applyBorder="1" applyAlignment="1">
      <alignment horizontal="left" vertical="top" wrapText="1"/>
    </xf>
    <xf numFmtId="4" fontId="8" fillId="3" borderId="1" xfId="0" applyNumberFormat="1" applyFont="1" applyFill="1" applyBorder="1" applyAlignment="1">
      <alignment horizontal="right" wrapText="1"/>
    </xf>
    <xf numFmtId="0" fontId="13" fillId="0" borderId="1" xfId="0" applyFont="1" applyFill="1" applyBorder="1" applyAlignment="1">
      <alignment horizontal="left" vertical="top" wrapText="1" indent="2"/>
    </xf>
    <xf numFmtId="0" fontId="6" fillId="3" borderId="1" xfId="0" applyFont="1" applyFill="1" applyBorder="1" applyAlignment="1">
      <alignment horizontal="center" wrapText="1"/>
    </xf>
    <xf numFmtId="4" fontId="7" fillId="3" borderId="1" xfId="0" applyNumberFormat="1" applyFont="1" applyFill="1" applyBorder="1" applyAlignment="1">
      <alignment horizontal="right" wrapText="1"/>
    </xf>
    <xf numFmtId="0" fontId="2" fillId="3" borderId="0" xfId="0" applyFont="1" applyFill="1" applyAlignment="1">
      <alignment vertical="top"/>
    </xf>
    <xf numFmtId="0" fontId="13" fillId="0" borderId="1" xfId="0" applyFont="1" applyFill="1" applyBorder="1" applyAlignment="1">
      <alignment horizontal="center" wrapText="1"/>
    </xf>
    <xf numFmtId="0" fontId="8" fillId="0" borderId="1" xfId="0" applyFont="1" applyFill="1" applyBorder="1" applyAlignment="1">
      <alignment horizontal="left" vertical="top" wrapText="1"/>
    </xf>
    <xf numFmtId="49" fontId="3" fillId="4" borderId="1" xfId="0" applyNumberFormat="1" applyFont="1" applyFill="1" applyBorder="1" applyAlignment="1">
      <alignment horizontal="center"/>
    </xf>
    <xf numFmtId="4" fontId="8" fillId="0" borderId="1" xfId="0" applyNumberFormat="1" applyFont="1" applyFill="1" applyBorder="1" applyAlignment="1">
      <alignment horizontal="right" wrapText="1"/>
    </xf>
    <xf numFmtId="0" fontId="8" fillId="0" borderId="0" xfId="0" applyFont="1" applyAlignment="1">
      <alignment vertical="top"/>
    </xf>
    <xf numFmtId="49" fontId="14" fillId="0" borderId="1" xfId="0" applyNumberFormat="1" applyFont="1" applyFill="1" applyBorder="1" applyAlignment="1">
      <alignment horizontal="center"/>
    </xf>
    <xf numFmtId="0" fontId="15" fillId="0" borderId="0" xfId="0" applyFont="1" applyAlignment="1">
      <alignment vertical="top"/>
    </xf>
    <xf numFmtId="166" fontId="3"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lignment horizontal="center"/>
    </xf>
    <xf numFmtId="0" fontId="3" fillId="0" borderId="1" xfId="0" applyNumberFormat="1" applyFont="1" applyFill="1" applyBorder="1" applyAlignment="1">
      <alignment horizontal="center"/>
    </xf>
    <xf numFmtId="4" fontId="3" fillId="0" borderId="1" xfId="0" applyNumberFormat="1" applyFont="1" applyFill="1" applyBorder="1" applyAlignment="1">
      <alignment horizontal="right"/>
    </xf>
    <xf numFmtId="4" fontId="3" fillId="0" borderId="5" xfId="0" applyNumberFormat="1" applyFont="1" applyFill="1" applyBorder="1" applyAlignment="1">
      <alignment horizontal="right" wrapText="1"/>
    </xf>
    <xf numFmtId="4" fontId="3" fillId="0" borderId="1" xfId="0" applyNumberFormat="1" applyFont="1" applyFill="1" applyBorder="1" applyAlignment="1">
      <alignment horizontal="right" wrapText="1"/>
    </xf>
    <xf numFmtId="49" fontId="3" fillId="0" borderId="1" xfId="0" applyNumberFormat="1" applyFont="1" applyFill="1" applyBorder="1" applyAlignment="1">
      <alignment horizontal="left" vertical="top" wrapText="1"/>
    </xf>
    <xf numFmtId="4" fontId="3" fillId="5" borderId="5" xfId="0" applyNumberFormat="1" applyFont="1" applyFill="1" applyBorder="1" applyAlignment="1">
      <alignment horizontal="right" wrapText="1"/>
    </xf>
    <xf numFmtId="0" fontId="3" fillId="0" borderId="1"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xf>
    <xf numFmtId="4" fontId="17" fillId="0" borderId="0" xfId="1" applyNumberFormat="1" applyFont="1" applyBorder="1" applyAlignment="1" applyProtection="1">
      <alignment horizontal="right" vertical="center" wrapText="1"/>
    </xf>
    <xf numFmtId="4" fontId="8" fillId="4" borderId="1" xfId="0" applyNumberFormat="1" applyFont="1" applyFill="1" applyBorder="1" applyAlignment="1">
      <alignment horizontal="right" wrapText="1"/>
    </xf>
    <xf numFmtId="49" fontId="3" fillId="0" borderId="1" xfId="0" applyNumberFormat="1" applyFont="1" applyFill="1" applyBorder="1" applyAlignment="1">
      <alignment horizontal="center" vertical="center"/>
    </xf>
    <xf numFmtId="4" fontId="3" fillId="6" borderId="5" xfId="0" applyNumberFormat="1" applyFont="1" applyFill="1" applyBorder="1" applyAlignment="1">
      <alignment horizontal="right" wrapText="1"/>
    </xf>
    <xf numFmtId="0" fontId="3"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xf>
    <xf numFmtId="0" fontId="8" fillId="0" borderId="2" xfId="0" applyNumberFormat="1" applyFont="1" applyFill="1" applyBorder="1" applyAlignment="1">
      <alignment horizontal="right"/>
    </xf>
    <xf numFmtId="0" fontId="3" fillId="0" borderId="1" xfId="0" applyNumberFormat="1" applyFont="1" applyFill="1" applyBorder="1" applyAlignment="1">
      <alignment horizontal="right"/>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 xfId="0" applyNumberFormat="1" applyFont="1" applyFill="1" applyBorder="1" applyAlignment="1">
      <alignment horizontal="right"/>
    </xf>
    <xf numFmtId="49" fontId="3" fillId="0" borderId="0" xfId="0" applyNumberFormat="1" applyFont="1" applyFill="1" applyBorder="1" applyAlignment="1">
      <alignment horizontal="left" wrapText="1"/>
    </xf>
    <xf numFmtId="0"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center"/>
    </xf>
    <xf numFmtId="0" fontId="13" fillId="0" borderId="1" xfId="0" applyFont="1" applyFill="1" applyBorder="1" applyAlignment="1">
      <alignment horizontal="left" wrapText="1" indent="2"/>
    </xf>
    <xf numFmtId="0" fontId="3" fillId="0" borderId="2" xfId="0" applyFont="1" applyFill="1" applyBorder="1" applyAlignment="1">
      <alignment vertical="top" wrapText="1"/>
    </xf>
    <xf numFmtId="4" fontId="3" fillId="0" borderId="0" xfId="0" applyNumberFormat="1" applyFont="1" applyAlignment="1">
      <alignment vertical="top"/>
    </xf>
    <xf numFmtId="0" fontId="20" fillId="0" borderId="1" xfId="0" applyFont="1" applyFill="1" applyBorder="1" applyAlignment="1">
      <alignment horizontal="left" vertical="top" wrapText="1"/>
    </xf>
    <xf numFmtId="49" fontId="20" fillId="0" borderId="1" xfId="0" applyNumberFormat="1" applyFont="1" applyFill="1" applyBorder="1" applyAlignment="1">
      <alignment horizontal="center"/>
    </xf>
    <xf numFmtId="0" fontId="20" fillId="0" borderId="1" xfId="0" applyNumberFormat="1" applyFont="1" applyFill="1" applyBorder="1" applyAlignment="1">
      <alignment horizontal="right"/>
    </xf>
    <xf numFmtId="49" fontId="20" fillId="0" borderId="2" xfId="0" applyNumberFormat="1" applyFont="1" applyFill="1" applyBorder="1" applyAlignment="1">
      <alignment horizontal="center"/>
    </xf>
    <xf numFmtId="0" fontId="3" fillId="0" borderId="2" xfId="0" applyNumberFormat="1" applyFont="1" applyFill="1" applyBorder="1" applyAlignment="1">
      <alignment horizontal="left" vertical="top" wrapText="1"/>
    </xf>
    <xf numFmtId="0" fontId="20" fillId="0" borderId="2" xfId="0" applyNumberFormat="1" applyFont="1" applyFill="1" applyBorder="1" applyAlignment="1">
      <alignment horizontal="right"/>
    </xf>
    <xf numFmtId="4" fontId="8" fillId="0" borderId="1" xfId="0" applyNumberFormat="1" applyFont="1" applyFill="1" applyBorder="1" applyAlignment="1">
      <alignment horizontal="right"/>
    </xf>
    <xf numFmtId="0" fontId="3" fillId="0" borderId="1" xfId="0" applyFont="1" applyFill="1" applyBorder="1" applyAlignment="1">
      <alignment vertical="top" wrapText="1"/>
    </xf>
    <xf numFmtId="0" fontId="21" fillId="0" borderId="1" xfId="0" applyFont="1" applyFill="1" applyBorder="1" applyAlignment="1">
      <alignment horizontal="left" vertical="top" wrapText="1"/>
    </xf>
    <xf numFmtId="49" fontId="21" fillId="0" borderId="1" xfId="0" applyNumberFormat="1" applyFont="1" applyFill="1" applyBorder="1" applyAlignment="1">
      <alignment horizontal="center"/>
    </xf>
    <xf numFmtId="0" fontId="22" fillId="0" borderId="1" xfId="0" applyNumberFormat="1" applyFont="1" applyFill="1" applyBorder="1" applyAlignment="1">
      <alignment horizontal="right"/>
    </xf>
    <xf numFmtId="4" fontId="22" fillId="0" borderId="1" xfId="0" applyNumberFormat="1" applyFont="1" applyFill="1" applyBorder="1" applyAlignment="1">
      <alignment horizontal="right" wrapText="1"/>
    </xf>
    <xf numFmtId="0" fontId="21" fillId="0" borderId="0" xfId="0" applyFont="1" applyAlignment="1">
      <alignment vertical="top"/>
    </xf>
    <xf numFmtId="4" fontId="3" fillId="0" borderId="6" xfId="0" applyNumberFormat="1" applyFont="1" applyFill="1" applyBorder="1" applyAlignment="1">
      <alignment horizontal="right" wrapText="1"/>
    </xf>
    <xf numFmtId="4" fontId="3" fillId="5" borderId="1" xfId="0" applyNumberFormat="1" applyFont="1" applyFill="1" applyBorder="1" applyAlignment="1">
      <alignment horizontal="right" wrapText="1"/>
    </xf>
    <xf numFmtId="0" fontId="3" fillId="0" borderId="0" xfId="0" applyFont="1" applyFill="1" applyBorder="1" applyAlignment="1">
      <alignment vertical="top"/>
    </xf>
    <xf numFmtId="0" fontId="3" fillId="0" borderId="0" xfId="0" applyFont="1" applyFill="1" applyBorder="1" applyAlignment="1">
      <alignment horizontal="center"/>
    </xf>
    <xf numFmtId="0" fontId="3" fillId="0" borderId="0" xfId="0" applyFont="1" applyBorder="1" applyAlignment="1">
      <alignment vertical="top"/>
    </xf>
    <xf numFmtId="0" fontId="3" fillId="0" borderId="0" xfId="0" applyFont="1" applyFill="1" applyAlignment="1">
      <alignment vertical="top" wrapText="1"/>
    </xf>
    <xf numFmtId="0" fontId="3" fillId="0" borderId="0" xfId="0" applyFont="1" applyFill="1" applyAlignment="1">
      <alignment horizontal="center" wrapText="1"/>
    </xf>
    <xf numFmtId="0" fontId="3" fillId="0" borderId="0" xfId="0" applyFont="1" applyFill="1" applyAlignment="1">
      <alignment horizontal="right" vertical="top" wrapText="1"/>
    </xf>
    <xf numFmtId="0" fontId="3" fillId="0" borderId="0" xfId="0" applyFont="1" applyAlignment="1">
      <alignment horizontal="right" vertical="top"/>
    </xf>
    <xf numFmtId="0" fontId="3" fillId="0" borderId="0" xfId="0" applyFont="1" applyFill="1" applyAlignment="1">
      <alignment horizontal="right" vertical="top"/>
    </xf>
    <xf numFmtId="0" fontId="3" fillId="0" borderId="0" xfId="0" applyNumberFormat="1" applyFont="1" applyFill="1" applyBorder="1" applyAlignment="1">
      <alignment horizontal="left" vertical="top" wrapText="1"/>
    </xf>
    <xf numFmtId="0" fontId="3" fillId="0" borderId="0" xfId="0" applyFont="1" applyFill="1" applyAlignment="1">
      <alignment horizontal="center"/>
    </xf>
  </cellXfs>
  <cellStyles count="4">
    <cellStyle name="Обычный" xfId="0" builtinId="0"/>
    <cellStyle name="Обычный 2" xfId="2"/>
    <cellStyle name="Обычный 2 2" xfId="3"/>
    <cellStyle name="Обычный_край"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K182"/>
  <sheetViews>
    <sheetView showZeros="0" tabSelected="1" view="pageBreakPreview" zoomScale="70" zoomScaleNormal="90" zoomScaleSheetLayoutView="70" workbookViewId="0">
      <selection activeCell="H8" activeCellId="1" sqref="J8 H8"/>
    </sheetView>
  </sheetViews>
  <sheetFormatPr defaultColWidth="9.140625" defaultRowHeight="15.75" x14ac:dyDescent="0.25"/>
  <cols>
    <col min="1" max="1" width="71.42578125" style="10" customWidth="1"/>
    <col min="2" max="2" width="9.140625" style="104" hidden="1" customWidth="1"/>
    <col min="3" max="3" width="15.42578125" style="10" hidden="1" customWidth="1"/>
    <col min="4" max="4" width="16" style="10" hidden="1" customWidth="1"/>
    <col min="5" max="5" width="15.42578125" style="10" hidden="1" customWidth="1"/>
    <col min="6" max="6" width="15.28515625" style="2" hidden="1" customWidth="1"/>
    <col min="7" max="7" width="18.7109375" style="2" customWidth="1"/>
    <col min="8" max="8" width="19.140625" style="10" customWidth="1"/>
    <col min="9" max="9" width="13.42578125" style="10" customWidth="1"/>
    <col min="10" max="10" width="19.5703125" style="10" customWidth="1"/>
    <col min="11" max="11" width="20.7109375" style="2" customWidth="1"/>
    <col min="12" max="12" width="15.28515625" style="2" customWidth="1"/>
    <col min="13" max="16384" width="9.140625" style="2"/>
  </cols>
  <sheetData>
    <row r="1" spans="1:10" x14ac:dyDescent="0.2">
      <c r="A1" s="1" t="s">
        <v>0</v>
      </c>
      <c r="B1" s="1"/>
      <c r="C1" s="1"/>
      <c r="D1" s="1"/>
      <c r="E1" s="1"/>
      <c r="F1" s="1"/>
      <c r="G1" s="1"/>
      <c r="H1" s="1"/>
      <c r="I1" s="1"/>
      <c r="J1" s="1"/>
    </row>
    <row r="2" spans="1:10" ht="35.25" customHeight="1" x14ac:dyDescent="0.2">
      <c r="A2" s="1" t="s">
        <v>1</v>
      </c>
      <c r="B2" s="3"/>
      <c r="C2" s="3"/>
      <c r="D2" s="3"/>
      <c r="E2" s="3"/>
      <c r="F2" s="3"/>
      <c r="G2" s="1"/>
      <c r="H2" s="1"/>
      <c r="I2" s="1"/>
      <c r="J2" s="1"/>
    </row>
    <row r="3" spans="1:10" x14ac:dyDescent="0.2">
      <c r="A3" s="4" t="s">
        <v>198</v>
      </c>
      <c r="B3" s="5"/>
      <c r="C3" s="5"/>
      <c r="D3" s="5"/>
      <c r="E3" s="5"/>
      <c r="F3" s="5"/>
      <c r="G3" s="4"/>
      <c r="H3" s="4"/>
      <c r="I3" s="4"/>
      <c r="J3" s="4"/>
    </row>
    <row r="4" spans="1:10" x14ac:dyDescent="0.25">
      <c r="A4" s="6"/>
      <c r="B4" s="7"/>
      <c r="C4" s="6"/>
      <c r="D4" s="6"/>
      <c r="E4" s="8"/>
      <c r="F4" s="9"/>
      <c r="G4" s="9"/>
      <c r="H4" s="9"/>
      <c r="I4" s="9"/>
      <c r="J4" s="11" t="s">
        <v>2</v>
      </c>
    </row>
    <row r="5" spans="1:10" s="18" customFormat="1" ht="33.75" customHeight="1" x14ac:dyDescent="0.2">
      <c r="A5" s="12" t="s">
        <v>3</v>
      </c>
      <c r="B5" s="12" t="s">
        <v>4</v>
      </c>
      <c r="C5" s="13" t="s">
        <v>5</v>
      </c>
      <c r="D5" s="15" t="s">
        <v>6</v>
      </c>
      <c r="E5" s="15" t="s">
        <v>7</v>
      </c>
      <c r="F5" s="15" t="s">
        <v>8</v>
      </c>
      <c r="G5" s="14" t="s">
        <v>199</v>
      </c>
      <c r="H5" s="16" t="s">
        <v>9</v>
      </c>
      <c r="I5" s="17"/>
      <c r="J5" s="14" t="s">
        <v>10</v>
      </c>
    </row>
    <row r="6" spans="1:10" s="18" customFormat="1" ht="48.75" customHeight="1" x14ac:dyDescent="0.2">
      <c r="A6" s="12"/>
      <c r="B6" s="12"/>
      <c r="C6" s="19"/>
      <c r="D6" s="20"/>
      <c r="E6" s="20"/>
      <c r="F6" s="20"/>
      <c r="G6" s="14"/>
      <c r="H6" s="21" t="s">
        <v>11</v>
      </c>
      <c r="I6" s="22" t="s">
        <v>12</v>
      </c>
      <c r="J6" s="14"/>
    </row>
    <row r="7" spans="1:10" x14ac:dyDescent="0.25">
      <c r="A7" s="23">
        <v>1</v>
      </c>
      <c r="B7" s="24"/>
      <c r="C7" s="23"/>
      <c r="D7" s="25">
        <v>2</v>
      </c>
      <c r="E7" s="23"/>
      <c r="F7" s="26"/>
      <c r="G7" s="23"/>
      <c r="H7" s="27"/>
      <c r="I7" s="27"/>
      <c r="J7" s="23"/>
    </row>
    <row r="8" spans="1:10" s="32" customFormat="1" ht="47.25" x14ac:dyDescent="0.25">
      <c r="A8" s="28" t="s">
        <v>13</v>
      </c>
      <c r="B8" s="29"/>
      <c r="C8" s="30" t="e">
        <f>C17+C95+C99+C116+C125+C128+C138+C153+C148</f>
        <v>#REF!</v>
      </c>
      <c r="D8" s="31">
        <f>D9+D10</f>
        <v>6426036.0999999996</v>
      </c>
      <c r="E8" s="31">
        <f t="shared" ref="E8:F8" si="0">E9+E10</f>
        <v>6426036.0999999996</v>
      </c>
      <c r="F8" s="31">
        <f t="shared" si="0"/>
        <v>6460607.4999999991</v>
      </c>
      <c r="G8" s="31">
        <v>6563337.6999999983</v>
      </c>
      <c r="H8" s="31">
        <v>5190164.5384200001</v>
      </c>
      <c r="I8" s="31">
        <v>79.078127252541051</v>
      </c>
      <c r="J8" s="31">
        <v>1373173.1615799982</v>
      </c>
    </row>
    <row r="9" spans="1:10" s="37" customFormat="1" x14ac:dyDescent="0.25">
      <c r="A9" s="33" t="s">
        <v>14</v>
      </c>
      <c r="B9" s="34" t="s">
        <v>15</v>
      </c>
      <c r="C9" s="35"/>
      <c r="D9" s="36">
        <f>D18+D69+D96+D100+D117+D126+D129+D139+D154+D149</f>
        <v>5374123.3999999994</v>
      </c>
      <c r="E9" s="36">
        <f>E18+E69+E96+E100+E117+E126+E129+E139+E154+E149</f>
        <v>5374123.3999999994</v>
      </c>
      <c r="F9" s="36">
        <f>F18+F69+F96+F100+F117+F126+F129+F139+F154+F149</f>
        <v>5408694.7999999989</v>
      </c>
      <c r="G9" s="36">
        <v>5411361.8999999985</v>
      </c>
      <c r="H9" s="36">
        <v>4150325.7672899999</v>
      </c>
      <c r="I9" s="36">
        <v>76.69651085967844</v>
      </c>
      <c r="J9" s="36">
        <v>1261036.1327099986</v>
      </c>
    </row>
    <row r="10" spans="1:10" s="37" customFormat="1" x14ac:dyDescent="0.25">
      <c r="A10" s="33" t="s">
        <v>16</v>
      </c>
      <c r="B10" s="34" t="s">
        <v>17</v>
      </c>
      <c r="C10" s="35"/>
      <c r="D10" s="36">
        <f>D19+D70+D101+D140</f>
        <v>1051912.7</v>
      </c>
      <c r="E10" s="36">
        <f>E19+E70+E101+E140</f>
        <v>1051912.7</v>
      </c>
      <c r="F10" s="36">
        <f>F19+F70+F101+F140</f>
        <v>1051912.7</v>
      </c>
      <c r="G10" s="36">
        <v>1151975.8</v>
      </c>
      <c r="H10" s="36">
        <v>1039838.77113</v>
      </c>
      <c r="I10" s="36">
        <v>90.265678422237684</v>
      </c>
      <c r="J10" s="36">
        <v>112137.02887000004</v>
      </c>
    </row>
    <row r="11" spans="1:10" s="37" customFormat="1" x14ac:dyDescent="0.25">
      <c r="A11" s="38" t="s">
        <v>18</v>
      </c>
      <c r="B11" s="34"/>
      <c r="C11" s="35"/>
      <c r="D11" s="39">
        <f>D12+D13</f>
        <v>6016133.0999999996</v>
      </c>
      <c r="E11" s="39">
        <f t="shared" ref="E11:F11" si="1">E12+E13</f>
        <v>6016133.0999999996</v>
      </c>
      <c r="F11" s="39">
        <f t="shared" si="1"/>
        <v>6023460.5999999987</v>
      </c>
      <c r="G11" s="39">
        <v>6123523.6999999983</v>
      </c>
      <c r="H11" s="39">
        <v>4923769.0563099999</v>
      </c>
      <c r="I11" s="39">
        <v>80.40744671748395</v>
      </c>
      <c r="J11" s="39">
        <v>1199754.6436899984</v>
      </c>
    </row>
    <row r="12" spans="1:10" s="37" customFormat="1" x14ac:dyDescent="0.25">
      <c r="A12" s="40" t="s">
        <v>14</v>
      </c>
      <c r="B12" s="34"/>
      <c r="C12" s="35"/>
      <c r="D12" s="36">
        <f>D18+D69+D96+D100+D117+D126+D129+D139+D149</f>
        <v>4964220.3999999994</v>
      </c>
      <c r="E12" s="36">
        <f>E18+E69+E96+E100+E117+E126+E129+E139+E149</f>
        <v>4964220.3999999994</v>
      </c>
      <c r="F12" s="36">
        <f>F18+F69+F96+F100+F117+F126+F129+F139+F149</f>
        <v>4971547.8999999985</v>
      </c>
      <c r="G12" s="36">
        <v>4971547.8999999985</v>
      </c>
      <c r="H12" s="36">
        <v>3883930.2851799997</v>
      </c>
      <c r="I12" s="36">
        <v>78.12315929169668</v>
      </c>
      <c r="J12" s="36">
        <v>1087617.6148199989</v>
      </c>
    </row>
    <row r="13" spans="1:10" s="37" customFormat="1" x14ac:dyDescent="0.25">
      <c r="A13" s="40" t="s">
        <v>16</v>
      </c>
      <c r="B13" s="34"/>
      <c r="C13" s="35"/>
      <c r="D13" s="36">
        <f>D19+D70+D101+D140</f>
        <v>1051912.7</v>
      </c>
      <c r="E13" s="36">
        <f>E19+E70+E101+E140</f>
        <v>1051912.7</v>
      </c>
      <c r="F13" s="36">
        <f>F19+F70+F101+F140</f>
        <v>1051912.7</v>
      </c>
      <c r="G13" s="36">
        <v>1151975.8</v>
      </c>
      <c r="H13" s="36">
        <v>1039838.77113</v>
      </c>
      <c r="I13" s="36">
        <v>90.265678422237684</v>
      </c>
      <c r="J13" s="36">
        <v>112137.02887000004</v>
      </c>
    </row>
    <row r="14" spans="1:10" s="43" customFormat="1" ht="20.25" hidden="1" customHeight="1" x14ac:dyDescent="0.25">
      <c r="A14" s="38" t="s">
        <v>19</v>
      </c>
      <c r="B14" s="41" t="s">
        <v>20</v>
      </c>
      <c r="C14" s="42"/>
      <c r="D14" s="39">
        <f>D15+D16</f>
        <v>5438050.2999999998</v>
      </c>
      <c r="E14" s="39">
        <f t="shared" ref="E14:F14" si="2">E15+E16</f>
        <v>5438050.2999999998</v>
      </c>
      <c r="F14" s="39">
        <f t="shared" si="2"/>
        <v>5432543.4999999991</v>
      </c>
      <c r="G14" s="39">
        <v>5532606.5999999996</v>
      </c>
      <c r="H14" s="39">
        <v>4377372.2241499992</v>
      </c>
      <c r="I14" s="39">
        <v>79.119527930108006</v>
      </c>
      <c r="J14" s="39">
        <v>1155234.3758500004</v>
      </c>
    </row>
    <row r="15" spans="1:10" s="37" customFormat="1" ht="21.75" hidden="1" customHeight="1" x14ac:dyDescent="0.25">
      <c r="A15" s="40" t="s">
        <v>14</v>
      </c>
      <c r="B15" s="44" t="s">
        <v>20</v>
      </c>
      <c r="C15" s="35"/>
      <c r="D15" s="36">
        <f t="shared" ref="D15:F15" si="3">D18+D69+D100+D117+D126</f>
        <v>4406190.7</v>
      </c>
      <c r="E15" s="36">
        <f t="shared" si="3"/>
        <v>4406190.7</v>
      </c>
      <c r="F15" s="36">
        <f t="shared" si="3"/>
        <v>4400683.8999999994</v>
      </c>
      <c r="G15" s="36">
        <v>4400683.8999999994</v>
      </c>
      <c r="H15" s="36">
        <v>3356580.8257699995</v>
      </c>
      <c r="I15" s="36">
        <v>76.274072440649505</v>
      </c>
      <c r="J15" s="36">
        <v>1044103.0742299999</v>
      </c>
    </row>
    <row r="16" spans="1:10" s="37" customFormat="1" ht="18" hidden="1" customHeight="1" x14ac:dyDescent="0.25">
      <c r="A16" s="40" t="s">
        <v>16</v>
      </c>
      <c r="B16" s="44" t="s">
        <v>20</v>
      </c>
      <c r="C16" s="35"/>
      <c r="D16" s="36">
        <f t="shared" ref="D16:F16" si="4">D19+D70+D101</f>
        <v>1031859.6</v>
      </c>
      <c r="E16" s="36">
        <f t="shared" si="4"/>
        <v>1031859.6</v>
      </c>
      <c r="F16" s="36">
        <f t="shared" si="4"/>
        <v>1031859.6</v>
      </c>
      <c r="G16" s="36">
        <v>1131922.7</v>
      </c>
      <c r="H16" s="36">
        <v>1020791.39838</v>
      </c>
      <c r="I16" s="36">
        <v>90.182076777857716</v>
      </c>
      <c r="J16" s="36">
        <v>111131.30161999993</v>
      </c>
    </row>
    <row r="17" spans="1:10" s="48" customFormat="1" ht="31.5" x14ac:dyDescent="0.25">
      <c r="A17" s="45" t="s">
        <v>200</v>
      </c>
      <c r="B17" s="46" t="s">
        <v>21</v>
      </c>
      <c r="C17" s="47">
        <f>SUM(C20:C67)</f>
        <v>0</v>
      </c>
      <c r="D17" s="47">
        <f>D18+D19</f>
        <v>3087612.3999999994</v>
      </c>
      <c r="E17" s="47">
        <f t="shared" ref="E17:F17" si="5">E18+E19</f>
        <v>3087612.3999999994</v>
      </c>
      <c r="F17" s="47">
        <f t="shared" si="5"/>
        <v>3069637.8999999994</v>
      </c>
      <c r="G17" s="47">
        <v>3078656.4999999995</v>
      </c>
      <c r="H17" s="47">
        <v>2781100.88937</v>
      </c>
      <c r="I17" s="47">
        <v>90.334887616400223</v>
      </c>
      <c r="J17" s="47">
        <v>297555.61062999954</v>
      </c>
    </row>
    <row r="18" spans="1:10" s="50" customFormat="1" x14ac:dyDescent="0.25">
      <c r="A18" s="40" t="s">
        <v>14</v>
      </c>
      <c r="B18" s="49" t="s">
        <v>15</v>
      </c>
      <c r="C18" s="36"/>
      <c r="D18" s="36">
        <f t="shared" ref="D18:F18" si="6">SUMIF($B$20:$B$67,"=01",D20:D67)</f>
        <v>2331594.4999999995</v>
      </c>
      <c r="E18" s="36">
        <f t="shared" si="6"/>
        <v>2331594.4999999995</v>
      </c>
      <c r="F18" s="36">
        <f t="shared" si="6"/>
        <v>2313619.9999999995</v>
      </c>
      <c r="G18" s="36">
        <v>2313619.9999999995</v>
      </c>
      <c r="H18" s="36">
        <v>2045221.7769999998</v>
      </c>
      <c r="I18" s="36">
        <v>88.399208902066889</v>
      </c>
      <c r="J18" s="36">
        <v>268398.22299999977</v>
      </c>
    </row>
    <row r="19" spans="1:10" s="50" customFormat="1" x14ac:dyDescent="0.25">
      <c r="A19" s="40" t="s">
        <v>16</v>
      </c>
      <c r="B19" s="49" t="s">
        <v>17</v>
      </c>
      <c r="C19" s="36"/>
      <c r="D19" s="36">
        <f t="shared" ref="D19:F19" si="7">SUMIF($B$20:$B$67,"=02",D20:D67)</f>
        <v>756017.9</v>
      </c>
      <c r="E19" s="36">
        <f t="shared" si="7"/>
        <v>756017.9</v>
      </c>
      <c r="F19" s="36">
        <f t="shared" si="7"/>
        <v>756017.9</v>
      </c>
      <c r="G19" s="36">
        <v>765036.5</v>
      </c>
      <c r="H19" s="36">
        <v>735879.11236999999</v>
      </c>
      <c r="I19" s="36">
        <v>96.18875862393493</v>
      </c>
      <c r="J19" s="36">
        <v>29157.387630000012</v>
      </c>
    </row>
    <row r="20" spans="1:10" ht="47.25" x14ac:dyDescent="0.25">
      <c r="A20" s="51" t="s">
        <v>22</v>
      </c>
      <c r="B20" s="52" t="s">
        <v>15</v>
      </c>
      <c r="C20" s="53" t="s">
        <v>23</v>
      </c>
      <c r="D20" s="54">
        <v>38826.5</v>
      </c>
      <c r="E20" s="55">
        <f>D20</f>
        <v>38826.5</v>
      </c>
      <c r="F20" s="55">
        <f t="shared" ref="F20" si="8">E20</f>
        <v>38826.5</v>
      </c>
      <c r="G20" s="55">
        <v>38826.5</v>
      </c>
      <c r="H20" s="56">
        <v>35915.097310000005</v>
      </c>
      <c r="I20" s="56">
        <v>92.501506213539727</v>
      </c>
      <c r="J20" s="56">
        <v>2911.4026899999953</v>
      </c>
    </row>
    <row r="21" spans="1:10" ht="47.25" x14ac:dyDescent="0.25">
      <c r="A21" s="51" t="s">
        <v>24</v>
      </c>
      <c r="B21" s="52" t="s">
        <v>15</v>
      </c>
      <c r="C21" s="53" t="s">
        <v>25</v>
      </c>
      <c r="D21" s="54">
        <v>325020</v>
      </c>
      <c r="E21" s="55">
        <f t="shared" ref="E21:F36" si="9">D21</f>
        <v>325020</v>
      </c>
      <c r="F21" s="55">
        <f t="shared" si="9"/>
        <v>325020</v>
      </c>
      <c r="G21" s="55">
        <v>325020</v>
      </c>
      <c r="H21" s="56">
        <v>325020</v>
      </c>
      <c r="I21" s="56">
        <v>100</v>
      </c>
      <c r="J21" s="56">
        <v>0</v>
      </c>
    </row>
    <row r="22" spans="1:10" ht="31.5" customHeight="1" x14ac:dyDescent="0.25">
      <c r="A22" s="57" t="s">
        <v>26</v>
      </c>
      <c r="B22" s="52" t="s">
        <v>15</v>
      </c>
      <c r="C22" s="53" t="s">
        <v>27</v>
      </c>
      <c r="D22" s="54">
        <v>5140.2</v>
      </c>
      <c r="E22" s="55">
        <f t="shared" si="9"/>
        <v>5140.2</v>
      </c>
      <c r="F22" s="58">
        <f>E22-5140.2</f>
        <v>0</v>
      </c>
      <c r="G22" s="55">
        <v>0</v>
      </c>
      <c r="H22" s="56">
        <v>0</v>
      </c>
      <c r="I22" s="56"/>
      <c r="J22" s="56">
        <v>0</v>
      </c>
    </row>
    <row r="23" spans="1:10" ht="47.25" x14ac:dyDescent="0.25">
      <c r="A23" s="51" t="s">
        <v>28</v>
      </c>
      <c r="B23" s="52" t="s">
        <v>15</v>
      </c>
      <c r="C23" s="53" t="s">
        <v>29</v>
      </c>
      <c r="D23" s="54">
        <v>235973.6</v>
      </c>
      <c r="E23" s="55">
        <f t="shared" si="9"/>
        <v>235973.6</v>
      </c>
      <c r="F23" s="55">
        <f t="shared" si="9"/>
        <v>235973.6</v>
      </c>
      <c r="G23" s="55">
        <v>235973.6</v>
      </c>
      <c r="H23" s="56">
        <v>235970.69469999999</v>
      </c>
      <c r="I23" s="56">
        <v>99.998768802950835</v>
      </c>
      <c r="J23" s="56">
        <v>2.9053000000130851</v>
      </c>
    </row>
    <row r="24" spans="1:10" ht="47.25" x14ac:dyDescent="0.25">
      <c r="A24" s="51" t="s">
        <v>30</v>
      </c>
      <c r="B24" s="52" t="s">
        <v>15</v>
      </c>
      <c r="C24" s="53" t="s">
        <v>31</v>
      </c>
      <c r="D24" s="54">
        <v>2330</v>
      </c>
      <c r="E24" s="55">
        <f t="shared" si="9"/>
        <v>2330</v>
      </c>
      <c r="F24" s="55">
        <f t="shared" si="9"/>
        <v>2330</v>
      </c>
      <c r="G24" s="55">
        <v>2330</v>
      </c>
      <c r="H24" s="56">
        <v>0</v>
      </c>
      <c r="I24" s="56"/>
      <c r="J24" s="56">
        <v>2330</v>
      </c>
    </row>
    <row r="25" spans="1:10" ht="31.5" x14ac:dyDescent="0.25">
      <c r="A25" s="51" t="s">
        <v>32</v>
      </c>
      <c r="B25" s="52" t="s">
        <v>15</v>
      </c>
      <c r="C25" s="53" t="s">
        <v>33</v>
      </c>
      <c r="D25" s="54">
        <v>1000</v>
      </c>
      <c r="E25" s="55">
        <f t="shared" si="9"/>
        <v>1000</v>
      </c>
      <c r="F25" s="55">
        <f t="shared" si="9"/>
        <v>1000</v>
      </c>
      <c r="G25" s="55">
        <v>1000</v>
      </c>
      <c r="H25" s="56">
        <v>1000</v>
      </c>
      <c r="I25" s="56">
        <v>100</v>
      </c>
      <c r="J25" s="56">
        <v>0</v>
      </c>
    </row>
    <row r="26" spans="1:10" ht="31.5" x14ac:dyDescent="0.25">
      <c r="A26" s="59" t="s">
        <v>34</v>
      </c>
      <c r="B26" s="52" t="s">
        <v>15</v>
      </c>
      <c r="C26" s="53" t="s">
        <v>35</v>
      </c>
      <c r="D26" s="54">
        <v>31800</v>
      </c>
      <c r="E26" s="55">
        <f t="shared" si="9"/>
        <v>31800</v>
      </c>
      <c r="F26" s="55">
        <f t="shared" si="9"/>
        <v>31800</v>
      </c>
      <c r="G26" s="55">
        <v>31800</v>
      </c>
      <c r="H26" s="56">
        <v>28241.724449999998</v>
      </c>
      <c r="I26" s="56">
        <v>88.810454245283012</v>
      </c>
      <c r="J26" s="56">
        <v>3558.2755500000021</v>
      </c>
    </row>
    <row r="27" spans="1:10" ht="31.5" x14ac:dyDescent="0.25">
      <c r="A27" s="57" t="s">
        <v>36</v>
      </c>
      <c r="B27" s="52" t="s">
        <v>15</v>
      </c>
      <c r="C27" s="53" t="s">
        <v>37</v>
      </c>
      <c r="D27" s="54">
        <v>708412.1</v>
      </c>
      <c r="E27" s="55">
        <f t="shared" si="9"/>
        <v>708412.1</v>
      </c>
      <c r="F27" s="55">
        <f t="shared" si="9"/>
        <v>708412.1</v>
      </c>
      <c r="G27" s="55">
        <v>708412.1</v>
      </c>
      <c r="H27" s="56">
        <v>685324.25087999995</v>
      </c>
      <c r="I27" s="56">
        <v>96.740901359533524</v>
      </c>
      <c r="J27" s="56">
        <v>23087.849120000028</v>
      </c>
    </row>
    <row r="28" spans="1:10" ht="63" x14ac:dyDescent="0.25">
      <c r="A28" s="57" t="s">
        <v>38</v>
      </c>
      <c r="B28" s="52" t="s">
        <v>15</v>
      </c>
      <c r="C28" s="53" t="s">
        <v>39</v>
      </c>
      <c r="D28" s="54">
        <v>69473.5</v>
      </c>
      <c r="E28" s="55">
        <f t="shared" si="9"/>
        <v>69473.5</v>
      </c>
      <c r="F28" s="55">
        <f t="shared" si="9"/>
        <v>69473.5</v>
      </c>
      <c r="G28" s="55">
        <v>69473.5</v>
      </c>
      <c r="H28" s="56">
        <v>43422.125090000001</v>
      </c>
      <c r="I28" s="56">
        <v>62.501709414381025</v>
      </c>
      <c r="J28" s="56">
        <v>26051.374909999999</v>
      </c>
    </row>
    <row r="29" spans="1:10" ht="47.25" x14ac:dyDescent="0.25">
      <c r="A29" s="59" t="s">
        <v>40</v>
      </c>
      <c r="B29" s="52" t="s">
        <v>15</v>
      </c>
      <c r="C29" s="53" t="s">
        <v>41</v>
      </c>
      <c r="D29" s="54">
        <v>4376</v>
      </c>
      <c r="E29" s="55">
        <f t="shared" si="9"/>
        <v>4376</v>
      </c>
      <c r="F29" s="55">
        <f t="shared" si="9"/>
        <v>4376</v>
      </c>
      <c r="G29" s="55">
        <v>4376</v>
      </c>
      <c r="H29" s="54">
        <v>3382.07</v>
      </c>
      <c r="I29" s="56">
        <v>77.286791590493607</v>
      </c>
      <c r="J29" s="56">
        <v>993.92999999999984</v>
      </c>
    </row>
    <row r="30" spans="1:10" ht="78.75" x14ac:dyDescent="0.25">
      <c r="A30" s="59" t="s">
        <v>42</v>
      </c>
      <c r="B30" s="52" t="s">
        <v>15</v>
      </c>
      <c r="C30" s="53" t="s">
        <v>43</v>
      </c>
      <c r="D30" s="54">
        <v>24500</v>
      </c>
      <c r="E30" s="55">
        <f t="shared" si="9"/>
        <v>24500</v>
      </c>
      <c r="F30" s="55">
        <f t="shared" si="9"/>
        <v>24500</v>
      </c>
      <c r="G30" s="55">
        <v>24500</v>
      </c>
      <c r="H30" s="56">
        <v>17500</v>
      </c>
      <c r="I30" s="56">
        <v>71.428571428571431</v>
      </c>
      <c r="J30" s="56">
        <v>7000</v>
      </c>
    </row>
    <row r="31" spans="1:10" ht="47.25" x14ac:dyDescent="0.25">
      <c r="A31" s="60" t="s">
        <v>44</v>
      </c>
      <c r="B31" s="61" t="s">
        <v>15</v>
      </c>
      <c r="C31" s="62" t="s">
        <v>45</v>
      </c>
      <c r="D31" s="54">
        <v>212608.2</v>
      </c>
      <c r="E31" s="55">
        <f t="shared" si="9"/>
        <v>212608.2</v>
      </c>
      <c r="F31" s="58">
        <f>E31-12834.3</f>
        <v>199773.90000000002</v>
      </c>
      <c r="G31" s="55">
        <v>199773.90000000002</v>
      </c>
      <c r="H31" s="56">
        <v>147333.65276</v>
      </c>
      <c r="I31" s="56">
        <v>73.750200982210373</v>
      </c>
      <c r="J31" s="56">
        <v>52440.247240000026</v>
      </c>
    </row>
    <row r="32" spans="1:10" ht="31.5" x14ac:dyDescent="0.25">
      <c r="A32" s="57" t="s">
        <v>46</v>
      </c>
      <c r="B32" s="52" t="s">
        <v>15</v>
      </c>
      <c r="C32" s="53" t="s">
        <v>47</v>
      </c>
      <c r="D32" s="54">
        <v>61984</v>
      </c>
      <c r="E32" s="55">
        <f t="shared" si="9"/>
        <v>61984</v>
      </c>
      <c r="F32" s="55">
        <f t="shared" si="9"/>
        <v>61984</v>
      </c>
      <c r="G32" s="55">
        <v>61984</v>
      </c>
      <c r="H32" s="56">
        <v>61983.999990000004</v>
      </c>
      <c r="I32" s="56">
        <v>99.9999999838668</v>
      </c>
      <c r="J32" s="56">
        <v>9.9999961093999445E-6</v>
      </c>
    </row>
    <row r="33" spans="1:10" ht="31.5" x14ac:dyDescent="0.25">
      <c r="A33" s="51" t="s">
        <v>48</v>
      </c>
      <c r="B33" s="52" t="s">
        <v>15</v>
      </c>
      <c r="C33" s="53" t="s">
        <v>49</v>
      </c>
      <c r="D33" s="54">
        <v>3000</v>
      </c>
      <c r="E33" s="55">
        <f t="shared" si="9"/>
        <v>3000</v>
      </c>
      <c r="F33" s="55">
        <f t="shared" si="9"/>
        <v>3000</v>
      </c>
      <c r="G33" s="55">
        <v>3000</v>
      </c>
      <c r="H33" s="56">
        <v>7.8754200000000001</v>
      </c>
      <c r="I33" s="56">
        <v>0.26251400000000003</v>
      </c>
      <c r="J33" s="56">
        <v>2992.1245800000002</v>
      </c>
    </row>
    <row r="34" spans="1:10" ht="31.5" x14ac:dyDescent="0.25">
      <c r="A34" s="51" t="s">
        <v>50</v>
      </c>
      <c r="B34" s="52" t="s">
        <v>15</v>
      </c>
      <c r="C34" s="53" t="s">
        <v>51</v>
      </c>
      <c r="D34" s="54">
        <v>36000</v>
      </c>
      <c r="E34" s="55">
        <f t="shared" si="9"/>
        <v>36000</v>
      </c>
      <c r="F34" s="55">
        <f t="shared" si="9"/>
        <v>36000</v>
      </c>
      <c r="G34" s="55">
        <v>36000</v>
      </c>
      <c r="H34" s="56">
        <v>18789.05745</v>
      </c>
      <c r="I34" s="56">
        <v>52.191826249999998</v>
      </c>
      <c r="J34" s="56">
        <v>17210.94255</v>
      </c>
    </row>
    <row r="35" spans="1:10" ht="31.5" x14ac:dyDescent="0.25">
      <c r="A35" s="57" t="s">
        <v>52</v>
      </c>
      <c r="B35" s="52" t="s">
        <v>15</v>
      </c>
      <c r="C35" s="53" t="s">
        <v>53</v>
      </c>
      <c r="D35" s="54">
        <v>169000</v>
      </c>
      <c r="E35" s="55">
        <f t="shared" si="9"/>
        <v>169000</v>
      </c>
      <c r="F35" s="55">
        <f t="shared" si="9"/>
        <v>169000</v>
      </c>
      <c r="G35" s="55">
        <v>169000</v>
      </c>
      <c r="H35" s="56">
        <v>82450.510699999999</v>
      </c>
      <c r="I35" s="56">
        <v>48.787284437869822</v>
      </c>
      <c r="J35" s="56">
        <v>86549.489300000001</v>
      </c>
    </row>
    <row r="36" spans="1:10" ht="47.25" x14ac:dyDescent="0.25">
      <c r="A36" s="57" t="s">
        <v>54</v>
      </c>
      <c r="B36" s="52" t="s">
        <v>15</v>
      </c>
      <c r="C36" s="53" t="s">
        <v>55</v>
      </c>
      <c r="D36" s="54">
        <v>46096</v>
      </c>
      <c r="E36" s="55">
        <f t="shared" si="9"/>
        <v>46096</v>
      </c>
      <c r="F36" s="55">
        <f t="shared" si="9"/>
        <v>46096</v>
      </c>
      <c r="G36" s="55">
        <v>46096</v>
      </c>
      <c r="H36" s="56">
        <v>43996</v>
      </c>
      <c r="I36" s="56">
        <v>95.444290177021855</v>
      </c>
      <c r="J36" s="56">
        <v>2100</v>
      </c>
    </row>
    <row r="37" spans="1:10" ht="31.5" x14ac:dyDescent="0.25">
      <c r="A37" s="57" t="s">
        <v>56</v>
      </c>
      <c r="B37" s="52" t="s">
        <v>15</v>
      </c>
      <c r="C37" s="53" t="s">
        <v>57</v>
      </c>
      <c r="D37" s="54">
        <v>3975</v>
      </c>
      <c r="E37" s="55">
        <f t="shared" ref="E37:F52" si="10">D37</f>
        <v>3975</v>
      </c>
      <c r="F37" s="55">
        <f t="shared" si="10"/>
        <v>3975</v>
      </c>
      <c r="G37" s="55">
        <v>3975</v>
      </c>
      <c r="H37" s="56">
        <v>3975</v>
      </c>
      <c r="I37" s="56">
        <v>100</v>
      </c>
      <c r="J37" s="56">
        <v>0</v>
      </c>
    </row>
    <row r="38" spans="1:10" ht="47.25" x14ac:dyDescent="0.25">
      <c r="A38" s="57" t="s">
        <v>58</v>
      </c>
      <c r="B38" s="52" t="s">
        <v>15</v>
      </c>
      <c r="C38" s="53" t="s">
        <v>59</v>
      </c>
      <c r="D38" s="54">
        <v>44754</v>
      </c>
      <c r="E38" s="55">
        <f t="shared" si="10"/>
        <v>44754</v>
      </c>
      <c r="F38" s="55">
        <f>E38-506.6</f>
        <v>44247.4</v>
      </c>
      <c r="G38" s="55">
        <v>44247.4</v>
      </c>
      <c r="H38" s="56">
        <v>16032.36</v>
      </c>
      <c r="I38" s="56">
        <v>36.233451005030801</v>
      </c>
      <c r="J38" s="56">
        <v>28215.040000000001</v>
      </c>
    </row>
    <row r="39" spans="1:10" ht="94.5" x14ac:dyDescent="0.25">
      <c r="A39" s="59" t="s">
        <v>60</v>
      </c>
      <c r="B39" s="52" t="s">
        <v>15</v>
      </c>
      <c r="C39" s="53" t="s">
        <v>61</v>
      </c>
      <c r="D39" s="54">
        <v>50000</v>
      </c>
      <c r="E39" s="55">
        <f t="shared" si="10"/>
        <v>50000</v>
      </c>
      <c r="F39" s="55">
        <f t="shared" si="10"/>
        <v>50000</v>
      </c>
      <c r="G39" s="55">
        <v>50000</v>
      </c>
      <c r="H39" s="56">
        <v>50000</v>
      </c>
      <c r="I39" s="56">
        <v>100</v>
      </c>
      <c r="J39" s="56">
        <v>0</v>
      </c>
    </row>
    <row r="40" spans="1:10" ht="31.5" x14ac:dyDescent="0.25">
      <c r="A40" s="57" t="s">
        <v>62</v>
      </c>
      <c r="B40" s="52" t="s">
        <v>15</v>
      </c>
      <c r="C40" s="53" t="s">
        <v>63</v>
      </c>
      <c r="D40" s="54">
        <v>5319.4</v>
      </c>
      <c r="E40" s="55">
        <f t="shared" si="10"/>
        <v>5319.4</v>
      </c>
      <c r="F40" s="55">
        <f t="shared" si="10"/>
        <v>5319.4</v>
      </c>
      <c r="G40" s="55">
        <v>5319.4</v>
      </c>
      <c r="H40" s="56">
        <v>2115.8576899999998</v>
      </c>
      <c r="I40" s="56">
        <v>39.776247133135314</v>
      </c>
      <c r="J40" s="56">
        <v>3203.5423099999998</v>
      </c>
    </row>
    <row r="41" spans="1:10" ht="47.25" x14ac:dyDescent="0.25">
      <c r="A41" s="57" t="s">
        <v>64</v>
      </c>
      <c r="B41" s="52" t="s">
        <v>21</v>
      </c>
      <c r="C41" s="53"/>
      <c r="D41" s="54"/>
      <c r="E41" s="55">
        <f t="shared" si="10"/>
        <v>0</v>
      </c>
      <c r="F41" s="55">
        <f t="shared" si="10"/>
        <v>0</v>
      </c>
      <c r="G41" s="55">
        <v>0</v>
      </c>
      <c r="H41" s="56"/>
      <c r="I41" s="56"/>
      <c r="J41" s="56">
        <v>0</v>
      </c>
    </row>
    <row r="42" spans="1:10" x14ac:dyDescent="0.25">
      <c r="A42" s="40" t="s">
        <v>14</v>
      </c>
      <c r="B42" s="52" t="s">
        <v>15</v>
      </c>
      <c r="C42" s="53" t="s">
        <v>65</v>
      </c>
      <c r="D42" s="54">
        <v>41273.4</v>
      </c>
      <c r="E42" s="55">
        <f t="shared" si="10"/>
        <v>41273.4</v>
      </c>
      <c r="F42" s="55">
        <f t="shared" si="10"/>
        <v>41273.4</v>
      </c>
      <c r="G42" s="55">
        <v>41273.4</v>
      </c>
      <c r="H42" s="56">
        <v>37584.020960000002</v>
      </c>
      <c r="I42" s="56">
        <v>91.061121594053319</v>
      </c>
      <c r="J42" s="56">
        <v>3689.3790399999998</v>
      </c>
    </row>
    <row r="43" spans="1:10" x14ac:dyDescent="0.25">
      <c r="A43" s="40" t="s">
        <v>16</v>
      </c>
      <c r="B43" s="52" t="s">
        <v>17</v>
      </c>
      <c r="C43" s="53" t="s">
        <v>65</v>
      </c>
      <c r="D43" s="54">
        <v>123820.3</v>
      </c>
      <c r="E43" s="55">
        <f t="shared" si="10"/>
        <v>123820.3</v>
      </c>
      <c r="F43" s="55">
        <f t="shared" si="10"/>
        <v>123820.3</v>
      </c>
      <c r="G43" s="55">
        <v>123820.3</v>
      </c>
      <c r="H43" s="56">
        <v>112752.06289</v>
      </c>
      <c r="I43" s="56">
        <v>91.061048059163156</v>
      </c>
      <c r="J43" s="56">
        <v>11068.237110000002</v>
      </c>
    </row>
    <row r="44" spans="1:10" ht="31.5" x14ac:dyDescent="0.25">
      <c r="A44" s="57" t="s">
        <v>66</v>
      </c>
      <c r="B44" s="52" t="s">
        <v>21</v>
      </c>
      <c r="C44" s="53"/>
      <c r="D44" s="54"/>
      <c r="E44" s="55">
        <f t="shared" si="10"/>
        <v>0</v>
      </c>
      <c r="F44" s="55">
        <f t="shared" si="10"/>
        <v>0</v>
      </c>
      <c r="G44" s="55">
        <v>0</v>
      </c>
      <c r="H44" s="56"/>
      <c r="I44" s="56"/>
      <c r="J44" s="56">
        <v>0</v>
      </c>
    </row>
    <row r="45" spans="1:10" ht="19.5" customHeight="1" x14ac:dyDescent="0.25">
      <c r="A45" s="40" t="s">
        <v>14</v>
      </c>
      <c r="B45" s="52" t="s">
        <v>15</v>
      </c>
      <c r="C45" s="53" t="s">
        <v>67</v>
      </c>
      <c r="D45" s="54">
        <v>32932.9</v>
      </c>
      <c r="E45" s="55">
        <f t="shared" si="10"/>
        <v>32932.9</v>
      </c>
      <c r="F45" s="55">
        <f t="shared" si="10"/>
        <v>32932.9</v>
      </c>
      <c r="G45" s="55">
        <v>32932.9</v>
      </c>
      <c r="H45" s="56">
        <v>32932.875</v>
      </c>
      <c r="I45" s="56">
        <v>99.999924088069974</v>
      </c>
      <c r="J45" s="56">
        <v>2.5000000001455192E-2</v>
      </c>
    </row>
    <row r="46" spans="1:10" ht="19.5" customHeight="1" x14ac:dyDescent="0.25">
      <c r="A46" s="40" t="s">
        <v>16</v>
      </c>
      <c r="B46" s="52" t="s">
        <v>17</v>
      </c>
      <c r="C46" s="53" t="s">
        <v>67</v>
      </c>
      <c r="D46" s="54">
        <v>98798.6</v>
      </c>
      <c r="E46" s="55">
        <f t="shared" si="10"/>
        <v>98798.6</v>
      </c>
      <c r="F46" s="55">
        <f t="shared" si="10"/>
        <v>98798.6</v>
      </c>
      <c r="G46" s="55">
        <v>98798.6</v>
      </c>
      <c r="H46" s="56">
        <v>98798.625</v>
      </c>
      <c r="I46" s="56">
        <v>100.00002530400226</v>
      </c>
      <c r="J46" s="56">
        <v>-2.4999999994179234E-2</v>
      </c>
    </row>
    <row r="47" spans="1:10" ht="47.25" x14ac:dyDescent="0.25">
      <c r="A47" s="57" t="s">
        <v>68</v>
      </c>
      <c r="B47" s="52" t="s">
        <v>21</v>
      </c>
      <c r="C47" s="53"/>
      <c r="D47" s="54"/>
      <c r="E47" s="55">
        <f t="shared" si="10"/>
        <v>0</v>
      </c>
      <c r="F47" s="55">
        <f t="shared" si="10"/>
        <v>0</v>
      </c>
      <c r="G47" s="55">
        <v>0</v>
      </c>
      <c r="H47" s="56"/>
      <c r="I47" s="56"/>
      <c r="J47" s="56">
        <v>0</v>
      </c>
    </row>
    <row r="48" spans="1:10" x14ac:dyDescent="0.25">
      <c r="A48" s="40" t="s">
        <v>14</v>
      </c>
      <c r="B48" s="52" t="s">
        <v>15</v>
      </c>
      <c r="C48" s="53" t="s">
        <v>69</v>
      </c>
      <c r="D48" s="54">
        <v>41686.400000000001</v>
      </c>
      <c r="E48" s="55">
        <f t="shared" si="10"/>
        <v>41686.400000000001</v>
      </c>
      <c r="F48" s="55">
        <f t="shared" si="10"/>
        <v>41686.400000000001</v>
      </c>
      <c r="G48" s="55">
        <v>41686.400000000001</v>
      </c>
      <c r="H48" s="56">
        <v>39161.550010000006</v>
      </c>
      <c r="I48" s="56">
        <v>93.943228510977221</v>
      </c>
      <c r="J48" s="56">
        <v>2524.8499899999952</v>
      </c>
    </row>
    <row r="49" spans="1:11" x14ac:dyDescent="0.25">
      <c r="A49" s="40" t="s">
        <v>16</v>
      </c>
      <c r="B49" s="52" t="s">
        <v>17</v>
      </c>
      <c r="C49" s="53" t="s">
        <v>69</v>
      </c>
      <c r="D49" s="54">
        <v>125059.2</v>
      </c>
      <c r="E49" s="55">
        <f t="shared" si="10"/>
        <v>125059.2</v>
      </c>
      <c r="F49" s="55">
        <f t="shared" si="10"/>
        <v>125059.2</v>
      </c>
      <c r="G49" s="55">
        <v>125059.2</v>
      </c>
      <c r="H49" s="56">
        <v>117484.65008000001</v>
      </c>
      <c r="I49" s="56">
        <v>93.943228550958267</v>
      </c>
      <c r="J49" s="56">
        <v>7574.5499199999904</v>
      </c>
    </row>
    <row r="50" spans="1:11" ht="31.5" x14ac:dyDescent="0.25">
      <c r="A50" s="57" t="s">
        <v>70</v>
      </c>
      <c r="B50" s="52" t="s">
        <v>21</v>
      </c>
      <c r="C50" s="53"/>
      <c r="D50" s="54"/>
      <c r="E50" s="55">
        <f t="shared" si="10"/>
        <v>0</v>
      </c>
      <c r="F50" s="55">
        <f t="shared" si="10"/>
        <v>0</v>
      </c>
      <c r="G50" s="55">
        <v>0</v>
      </c>
      <c r="H50" s="56"/>
      <c r="I50" s="56"/>
      <c r="J50" s="56">
        <v>0</v>
      </c>
      <c r="K50" s="63"/>
    </row>
    <row r="51" spans="1:11" x14ac:dyDescent="0.25">
      <c r="A51" s="40" t="s">
        <v>14</v>
      </c>
      <c r="B51" s="52" t="s">
        <v>15</v>
      </c>
      <c r="C51" s="53" t="s">
        <v>71</v>
      </c>
      <c r="D51" s="54">
        <v>13920.8</v>
      </c>
      <c r="E51" s="55">
        <f t="shared" si="10"/>
        <v>13920.8</v>
      </c>
      <c r="F51" s="55">
        <f t="shared" si="10"/>
        <v>13920.8</v>
      </c>
      <c r="G51" s="55">
        <v>13920.8</v>
      </c>
      <c r="H51" s="56">
        <v>13920.775</v>
      </c>
      <c r="I51" s="56">
        <v>99.999820412619968</v>
      </c>
      <c r="J51" s="56">
        <v>2.4999999999636202E-2</v>
      </c>
      <c r="K51" s="63"/>
    </row>
    <row r="52" spans="1:11" x14ac:dyDescent="0.25">
      <c r="A52" s="40" t="s">
        <v>16</v>
      </c>
      <c r="B52" s="52" t="s">
        <v>17</v>
      </c>
      <c r="C52" s="53" t="s">
        <v>71</v>
      </c>
      <c r="D52" s="54">
        <v>41762.300000000003</v>
      </c>
      <c r="E52" s="55">
        <f t="shared" si="10"/>
        <v>41762.300000000003</v>
      </c>
      <c r="F52" s="55">
        <f t="shared" si="10"/>
        <v>41762.300000000003</v>
      </c>
      <c r="G52" s="55">
        <v>41762.300000000003</v>
      </c>
      <c r="H52" s="56">
        <v>41762.324999999997</v>
      </c>
      <c r="I52" s="56">
        <v>100.00005986260334</v>
      </c>
      <c r="J52" s="56">
        <v>-2.4999999994179234E-2</v>
      </c>
    </row>
    <row r="53" spans="1:11" ht="31.5" x14ac:dyDescent="0.25">
      <c r="A53" s="57" t="s">
        <v>72</v>
      </c>
      <c r="B53" s="52" t="s">
        <v>21</v>
      </c>
      <c r="C53" s="53"/>
      <c r="D53" s="54"/>
      <c r="E53" s="55">
        <f t="shared" ref="E53:F61" si="11">D53</f>
        <v>0</v>
      </c>
      <c r="F53" s="55">
        <f t="shared" si="11"/>
        <v>0</v>
      </c>
      <c r="G53" s="55">
        <v>0</v>
      </c>
      <c r="H53" s="56"/>
      <c r="I53" s="56"/>
      <c r="J53" s="56">
        <v>0</v>
      </c>
    </row>
    <row r="54" spans="1:11" x14ac:dyDescent="0.25">
      <c r="A54" s="40" t="s">
        <v>14</v>
      </c>
      <c r="B54" s="52" t="s">
        <v>15</v>
      </c>
      <c r="C54" s="53" t="s">
        <v>73</v>
      </c>
      <c r="D54" s="54">
        <v>50795.5</v>
      </c>
      <c r="E54" s="55">
        <f t="shared" si="11"/>
        <v>50795.5</v>
      </c>
      <c r="F54" s="58">
        <f>E54-4566.2</f>
        <v>46229.3</v>
      </c>
      <c r="G54" s="55">
        <v>46229.3</v>
      </c>
      <c r="H54" s="56">
        <v>46229.167500000003</v>
      </c>
      <c r="I54" s="56">
        <v>99.999713385234045</v>
      </c>
      <c r="J54" s="56">
        <v>0.13249999999970896</v>
      </c>
    </row>
    <row r="55" spans="1:11" x14ac:dyDescent="0.25">
      <c r="A55" s="40" t="s">
        <v>16</v>
      </c>
      <c r="B55" s="52" t="s">
        <v>17</v>
      </c>
      <c r="C55" s="53" t="s">
        <v>73</v>
      </c>
      <c r="D55" s="54">
        <v>152386.5</v>
      </c>
      <c r="E55" s="55">
        <f t="shared" si="11"/>
        <v>152386.5</v>
      </c>
      <c r="F55" s="58">
        <f>E55-13698.6</f>
        <v>138687.9</v>
      </c>
      <c r="G55" s="55">
        <v>138687.9</v>
      </c>
      <c r="H55" s="56">
        <v>138687.5025</v>
      </c>
      <c r="I55" s="56">
        <v>99.999713385234045</v>
      </c>
      <c r="J55" s="56">
        <v>0.39749999999185093</v>
      </c>
    </row>
    <row r="56" spans="1:11" ht="63" x14ac:dyDescent="0.25">
      <c r="A56" s="59" t="s">
        <v>74</v>
      </c>
      <c r="B56" s="52" t="s">
        <v>21</v>
      </c>
      <c r="C56" s="53"/>
      <c r="D56" s="54"/>
      <c r="E56" s="55">
        <f t="shared" si="11"/>
        <v>0</v>
      </c>
      <c r="F56" s="55">
        <f t="shared" si="11"/>
        <v>0</v>
      </c>
      <c r="G56" s="55">
        <v>0</v>
      </c>
      <c r="H56" s="56"/>
      <c r="I56" s="56"/>
      <c r="J56" s="56">
        <v>0</v>
      </c>
    </row>
    <row r="57" spans="1:11" ht="15.75" customHeight="1" x14ac:dyDescent="0.25">
      <c r="A57" s="40" t="s">
        <v>14</v>
      </c>
      <c r="B57" s="52" t="s">
        <v>15</v>
      </c>
      <c r="C57" s="53" t="s">
        <v>75</v>
      </c>
      <c r="D57" s="54">
        <v>68227.8</v>
      </c>
      <c r="E57" s="55">
        <f t="shared" si="11"/>
        <v>68227.8</v>
      </c>
      <c r="F57" s="55">
        <f t="shared" si="11"/>
        <v>68227.8</v>
      </c>
      <c r="G57" s="55">
        <v>68227.8</v>
      </c>
      <c r="H57" s="56">
        <v>68227.535780000006</v>
      </c>
      <c r="I57" s="56">
        <v>99.999612738502492</v>
      </c>
      <c r="J57" s="56">
        <v>0.26421999999729451</v>
      </c>
      <c r="K57" s="63"/>
    </row>
    <row r="58" spans="1:11" x14ac:dyDescent="0.25">
      <c r="A58" s="40" t="s">
        <v>16</v>
      </c>
      <c r="B58" s="52" t="s">
        <v>17</v>
      </c>
      <c r="C58" s="53" t="s">
        <v>75</v>
      </c>
      <c r="D58" s="54">
        <v>204683.4</v>
      </c>
      <c r="E58" s="55">
        <f t="shared" si="11"/>
        <v>204683.4</v>
      </c>
      <c r="F58" s="55">
        <f t="shared" si="11"/>
        <v>204683.4</v>
      </c>
      <c r="G58" s="55">
        <v>204683.4</v>
      </c>
      <c r="H58" s="56">
        <v>204682.60742999995</v>
      </c>
      <c r="I58" s="56">
        <v>99.999612782472809</v>
      </c>
      <c r="J58" s="56">
        <v>0.7925700000487268</v>
      </c>
      <c r="K58" s="63"/>
    </row>
    <row r="59" spans="1:11" ht="47.25" x14ac:dyDescent="0.25">
      <c r="A59" s="57" t="s">
        <v>76</v>
      </c>
      <c r="B59" s="52" t="s">
        <v>21</v>
      </c>
      <c r="C59" s="53"/>
      <c r="D59" s="54"/>
      <c r="E59" s="55">
        <f t="shared" si="11"/>
        <v>0</v>
      </c>
      <c r="F59" s="55">
        <f t="shared" si="11"/>
        <v>0</v>
      </c>
      <c r="G59" s="55">
        <v>0</v>
      </c>
      <c r="H59" s="56"/>
      <c r="I59" s="56"/>
      <c r="J59" s="56">
        <v>0</v>
      </c>
    </row>
    <row r="60" spans="1:11" x14ac:dyDescent="0.25">
      <c r="A60" s="40" t="s">
        <v>14</v>
      </c>
      <c r="B60" s="52" t="s">
        <v>15</v>
      </c>
      <c r="C60" s="53" t="s">
        <v>77</v>
      </c>
      <c r="D60" s="54">
        <v>3169.2</v>
      </c>
      <c r="E60" s="55">
        <f t="shared" si="11"/>
        <v>3169.2</v>
      </c>
      <c r="F60" s="55">
        <f t="shared" si="11"/>
        <v>3169.2</v>
      </c>
      <c r="G60" s="55">
        <v>3169.2</v>
      </c>
      <c r="H60" s="56">
        <v>0</v>
      </c>
      <c r="I60" s="56">
        <v>0</v>
      </c>
      <c r="J60" s="56">
        <v>3169.2</v>
      </c>
    </row>
    <row r="61" spans="1:11" x14ac:dyDescent="0.25">
      <c r="A61" s="40" t="s">
        <v>16</v>
      </c>
      <c r="B61" s="52" t="s">
        <v>17</v>
      </c>
      <c r="C61" s="53" t="s">
        <v>77</v>
      </c>
      <c r="D61" s="54">
        <v>9507.6</v>
      </c>
      <c r="E61" s="55">
        <f t="shared" si="11"/>
        <v>9507.6</v>
      </c>
      <c r="F61" s="55">
        <f t="shared" si="11"/>
        <v>9507.6</v>
      </c>
      <c r="G61" s="55">
        <v>9507.6</v>
      </c>
      <c r="H61" s="56">
        <v>0</v>
      </c>
      <c r="I61" s="56">
        <v>0</v>
      </c>
      <c r="J61" s="56">
        <v>9507.6</v>
      </c>
    </row>
    <row r="62" spans="1:11" ht="47.25" x14ac:dyDescent="0.25">
      <c r="A62" s="57" t="s">
        <v>78</v>
      </c>
      <c r="B62" s="52" t="s">
        <v>21</v>
      </c>
      <c r="C62" s="53"/>
      <c r="D62" s="54"/>
      <c r="E62" s="55"/>
      <c r="F62" s="55"/>
      <c r="G62" s="55"/>
      <c r="H62" s="56"/>
      <c r="I62" s="56"/>
      <c r="J62" s="56">
        <v>0</v>
      </c>
      <c r="K62" s="63"/>
    </row>
    <row r="63" spans="1:11" ht="15.75" customHeight="1" x14ac:dyDescent="0.25">
      <c r="A63" s="40" t="s">
        <v>14</v>
      </c>
      <c r="B63" s="52" t="s">
        <v>15</v>
      </c>
      <c r="C63" s="53" t="s">
        <v>79</v>
      </c>
      <c r="D63" s="54"/>
      <c r="E63" s="55"/>
      <c r="F63" s="58">
        <v>4566.2</v>
      </c>
      <c r="G63" s="55">
        <v>4566.2</v>
      </c>
      <c r="H63" s="56">
        <v>4230.9131500000003</v>
      </c>
      <c r="I63" s="56">
        <v>92.657201830844045</v>
      </c>
      <c r="J63" s="56">
        <v>335.2868499999995</v>
      </c>
      <c r="K63" s="63"/>
    </row>
    <row r="64" spans="1:11" x14ac:dyDescent="0.25">
      <c r="A64" s="40" t="s">
        <v>16</v>
      </c>
      <c r="B64" s="52" t="s">
        <v>17</v>
      </c>
      <c r="C64" s="53" t="s">
        <v>79</v>
      </c>
      <c r="D64" s="54"/>
      <c r="E64" s="55"/>
      <c r="F64" s="58">
        <v>13698.6</v>
      </c>
      <c r="G64" s="55">
        <v>13698.6</v>
      </c>
      <c r="H64" s="56">
        <v>12692.73947</v>
      </c>
      <c r="I64" s="56">
        <v>92.657201976844348</v>
      </c>
      <c r="J64" s="56">
        <v>1005.8605299999999</v>
      </c>
      <c r="K64" s="63"/>
    </row>
    <row r="65" spans="1:11" ht="31.5" customHeight="1" x14ac:dyDescent="0.25">
      <c r="A65" s="57" t="s">
        <v>80</v>
      </c>
      <c r="B65" s="52" t="s">
        <v>21</v>
      </c>
      <c r="C65" s="53"/>
      <c r="D65" s="54"/>
      <c r="E65" s="55"/>
      <c r="F65" s="55"/>
      <c r="G65" s="55"/>
      <c r="H65" s="56"/>
      <c r="I65" s="56"/>
      <c r="J65" s="56">
        <v>0</v>
      </c>
      <c r="K65" s="63"/>
    </row>
    <row r="66" spans="1:11" x14ac:dyDescent="0.25">
      <c r="A66" s="40" t="s">
        <v>14</v>
      </c>
      <c r="B66" s="52" t="s">
        <v>15</v>
      </c>
      <c r="C66" s="53" t="s">
        <v>81</v>
      </c>
      <c r="D66" s="54"/>
      <c r="E66" s="55"/>
      <c r="F66" s="58">
        <v>506.6</v>
      </c>
      <c r="G66" s="55">
        <v>506.6</v>
      </c>
      <c r="H66" s="56">
        <v>474.66315999999995</v>
      </c>
      <c r="I66" s="56">
        <v>93.695846821950241</v>
      </c>
      <c r="J66" s="56">
        <v>31.936840000000075</v>
      </c>
      <c r="K66" s="63"/>
    </row>
    <row r="67" spans="1:11" x14ac:dyDescent="0.25">
      <c r="A67" s="40" t="s">
        <v>16</v>
      </c>
      <c r="B67" s="52" t="s">
        <v>17</v>
      </c>
      <c r="C67" s="53" t="s">
        <v>81</v>
      </c>
      <c r="D67" s="54"/>
      <c r="E67" s="55"/>
      <c r="F67" s="55"/>
      <c r="G67" s="55">
        <v>9018.6</v>
      </c>
      <c r="H67" s="56">
        <v>9018.6</v>
      </c>
      <c r="I67" s="56">
        <v>100</v>
      </c>
      <c r="J67" s="56">
        <v>0</v>
      </c>
      <c r="K67" s="63"/>
    </row>
    <row r="68" spans="1:11" ht="31.5" x14ac:dyDescent="0.25">
      <c r="A68" s="45" t="s">
        <v>208</v>
      </c>
      <c r="B68" s="52" t="s">
        <v>21</v>
      </c>
      <c r="C68" s="53"/>
      <c r="D68" s="47">
        <f>D69+D70</f>
        <v>407475.10000000003</v>
      </c>
      <c r="E68" s="47">
        <f t="shared" ref="E68:F68" si="12">E69+E70</f>
        <v>457487.67390000005</v>
      </c>
      <c r="F68" s="47">
        <f t="shared" si="12"/>
        <v>465760</v>
      </c>
      <c r="G68" s="47">
        <v>465760</v>
      </c>
      <c r="H68" s="47">
        <v>294252.50717999996</v>
      </c>
      <c r="I68" s="64">
        <v>63.176852280144267</v>
      </c>
      <c r="J68" s="47">
        <v>171507.49282000004</v>
      </c>
    </row>
    <row r="69" spans="1:11" x14ac:dyDescent="0.25">
      <c r="A69" s="40" t="s">
        <v>14</v>
      </c>
      <c r="B69" s="49" t="s">
        <v>15</v>
      </c>
      <c r="C69" s="53"/>
      <c r="D69" s="36">
        <f t="shared" ref="D69:F69" si="13">SUMIF($B$71:$B$94,"=01",D71:D94)</f>
        <v>260381.50000000003</v>
      </c>
      <c r="E69" s="36">
        <f t="shared" si="13"/>
        <v>310394.07390000002</v>
      </c>
      <c r="F69" s="36">
        <f t="shared" si="13"/>
        <v>318666.40000000002</v>
      </c>
      <c r="G69" s="36">
        <v>318666.40000000002</v>
      </c>
      <c r="H69" s="36">
        <v>202109.67011999997</v>
      </c>
      <c r="I69" s="36">
        <v>63.423589722669206</v>
      </c>
      <c r="J69" s="36">
        <v>116556.72988000006</v>
      </c>
    </row>
    <row r="70" spans="1:11" x14ac:dyDescent="0.25">
      <c r="A70" s="40" t="s">
        <v>16</v>
      </c>
      <c r="B70" s="49" t="s">
        <v>17</v>
      </c>
      <c r="C70" s="53"/>
      <c r="D70" s="36">
        <f t="shared" ref="D70:F70" si="14">SUMIF($B$71:$B$94,"=02",D71:D94)</f>
        <v>147093.6</v>
      </c>
      <c r="E70" s="36">
        <f t="shared" si="14"/>
        <v>147093.6</v>
      </c>
      <c r="F70" s="36">
        <f t="shared" si="14"/>
        <v>147093.6</v>
      </c>
      <c r="G70" s="36">
        <v>147093.6</v>
      </c>
      <c r="H70" s="36">
        <v>92142.837059999991</v>
      </c>
      <c r="I70" s="36">
        <v>62.642315546019667</v>
      </c>
      <c r="J70" s="36">
        <v>54950.762940000015</v>
      </c>
    </row>
    <row r="71" spans="1:11" ht="78.75" x14ac:dyDescent="0.25">
      <c r="A71" s="59" t="s">
        <v>82</v>
      </c>
      <c r="B71" s="52" t="s">
        <v>15</v>
      </c>
      <c r="C71" s="53" t="s">
        <v>83</v>
      </c>
      <c r="D71" s="54">
        <v>32720</v>
      </c>
      <c r="E71" s="55">
        <f t="shared" ref="E71:F84" si="15">D71</f>
        <v>32720</v>
      </c>
      <c r="F71" s="55">
        <f t="shared" si="15"/>
        <v>32720</v>
      </c>
      <c r="G71" s="55">
        <v>32720</v>
      </c>
      <c r="H71" s="56">
        <v>32674.97611</v>
      </c>
      <c r="I71" s="56">
        <v>99.862396424205386</v>
      </c>
      <c r="J71" s="56">
        <v>45.023890000000392</v>
      </c>
    </row>
    <row r="72" spans="1:11" ht="63" x14ac:dyDescent="0.25">
      <c r="A72" s="59" t="s">
        <v>84</v>
      </c>
      <c r="B72" s="52" t="s">
        <v>15</v>
      </c>
      <c r="C72" s="53" t="s">
        <v>85</v>
      </c>
      <c r="D72" s="54">
        <v>10890</v>
      </c>
      <c r="E72" s="55">
        <f t="shared" si="15"/>
        <v>10890</v>
      </c>
      <c r="F72" s="55">
        <f t="shared" si="15"/>
        <v>10890</v>
      </c>
      <c r="G72" s="55">
        <v>10890</v>
      </c>
      <c r="H72" s="56">
        <v>10801.89</v>
      </c>
      <c r="I72" s="56">
        <v>99.190909090909088</v>
      </c>
      <c r="J72" s="56">
        <v>88.110000000000582</v>
      </c>
    </row>
    <row r="73" spans="1:11" ht="47.25" x14ac:dyDescent="0.25">
      <c r="A73" s="59" t="s">
        <v>86</v>
      </c>
      <c r="B73" s="52" t="s">
        <v>15</v>
      </c>
      <c r="C73" s="53" t="s">
        <v>87</v>
      </c>
      <c r="D73" s="54">
        <v>125351.2</v>
      </c>
      <c r="E73" s="55">
        <f t="shared" si="15"/>
        <v>125351.2</v>
      </c>
      <c r="F73" s="55">
        <f t="shared" si="15"/>
        <v>125351.2</v>
      </c>
      <c r="G73" s="55">
        <v>125351.2</v>
      </c>
      <c r="H73" s="56">
        <v>85358.148899999986</v>
      </c>
      <c r="I73" s="56">
        <v>68.095198849312965</v>
      </c>
      <c r="J73" s="56">
        <v>39993.051100000012</v>
      </c>
    </row>
    <row r="74" spans="1:11" ht="31.5" x14ac:dyDescent="0.25">
      <c r="A74" s="59" t="s">
        <v>88</v>
      </c>
      <c r="B74" s="52" t="s">
        <v>15</v>
      </c>
      <c r="C74" s="53" t="s">
        <v>89</v>
      </c>
      <c r="D74" s="54">
        <v>15000</v>
      </c>
      <c r="E74" s="55">
        <f t="shared" si="15"/>
        <v>15000</v>
      </c>
      <c r="F74" s="55">
        <f t="shared" si="15"/>
        <v>15000</v>
      </c>
      <c r="G74" s="55">
        <v>15000</v>
      </c>
      <c r="H74" s="56">
        <v>0</v>
      </c>
      <c r="I74" s="56">
        <v>0</v>
      </c>
      <c r="J74" s="56">
        <v>15000</v>
      </c>
    </row>
    <row r="75" spans="1:11" ht="63" x14ac:dyDescent="0.25">
      <c r="A75" s="59" t="s">
        <v>90</v>
      </c>
      <c r="B75" s="52" t="s">
        <v>15</v>
      </c>
      <c r="C75" s="53" t="s">
        <v>91</v>
      </c>
      <c r="D75" s="54">
        <v>14382.2</v>
      </c>
      <c r="E75" s="55">
        <f t="shared" si="15"/>
        <v>14382.2</v>
      </c>
      <c r="F75" s="58">
        <f>E75-13162</f>
        <v>1220.2000000000007</v>
      </c>
      <c r="G75" s="55">
        <v>1220.2000000000007</v>
      </c>
      <c r="H75" s="56">
        <v>1220.2</v>
      </c>
      <c r="I75" s="56">
        <v>99.999999999999943</v>
      </c>
      <c r="J75" s="56">
        <v>0</v>
      </c>
    </row>
    <row r="76" spans="1:11" ht="110.25" x14ac:dyDescent="0.25">
      <c r="A76" s="59" t="s">
        <v>92</v>
      </c>
      <c r="B76" s="52" t="s">
        <v>15</v>
      </c>
      <c r="C76" s="53" t="s">
        <v>93</v>
      </c>
      <c r="D76" s="54"/>
      <c r="E76" s="55"/>
      <c r="F76" s="58">
        <v>12281.5</v>
      </c>
      <c r="G76" s="55">
        <v>12281.5</v>
      </c>
      <c r="H76" s="56">
        <v>13.30744</v>
      </c>
      <c r="I76" s="56"/>
      <c r="J76" s="56">
        <v>12268.19256</v>
      </c>
    </row>
    <row r="77" spans="1:11" ht="47.25" x14ac:dyDescent="0.25">
      <c r="A77" s="59" t="s">
        <v>94</v>
      </c>
      <c r="B77" s="52" t="s">
        <v>15</v>
      </c>
      <c r="C77" s="53" t="s">
        <v>95</v>
      </c>
      <c r="D77" s="54">
        <v>612.1</v>
      </c>
      <c r="E77" s="55">
        <f t="shared" si="15"/>
        <v>612.1</v>
      </c>
      <c r="F77" s="58">
        <f>E77+880.5</f>
        <v>1492.6</v>
      </c>
      <c r="G77" s="55">
        <v>1492.6</v>
      </c>
      <c r="H77" s="56">
        <v>651.10868999999991</v>
      </c>
      <c r="I77" s="56">
        <v>43.62245008709634</v>
      </c>
      <c r="J77" s="56">
        <v>841.49131</v>
      </c>
    </row>
    <row r="78" spans="1:11" ht="47.25" x14ac:dyDescent="0.25">
      <c r="A78" s="59" t="s">
        <v>96</v>
      </c>
      <c r="B78" s="52" t="s">
        <v>15</v>
      </c>
      <c r="C78" s="53" t="s">
        <v>97</v>
      </c>
      <c r="D78" s="54">
        <v>20000</v>
      </c>
      <c r="E78" s="55">
        <f t="shared" si="15"/>
        <v>20000</v>
      </c>
      <c r="F78" s="55">
        <f t="shared" si="15"/>
        <v>20000</v>
      </c>
      <c r="G78" s="55">
        <v>20000</v>
      </c>
      <c r="H78" s="56">
        <v>0</v>
      </c>
      <c r="I78" s="56">
        <v>0</v>
      </c>
      <c r="J78" s="56">
        <v>20000</v>
      </c>
    </row>
    <row r="79" spans="1:11" ht="31.5" x14ac:dyDescent="0.25">
      <c r="A79" s="57" t="s">
        <v>98</v>
      </c>
      <c r="B79" s="52"/>
      <c r="C79" s="53"/>
      <c r="D79" s="54"/>
      <c r="E79" s="55">
        <f t="shared" si="15"/>
        <v>0</v>
      </c>
      <c r="F79" s="55">
        <f t="shared" si="15"/>
        <v>0</v>
      </c>
      <c r="G79" s="55">
        <v>0</v>
      </c>
      <c r="H79" s="56"/>
      <c r="I79" s="56"/>
      <c r="J79" s="56">
        <v>0</v>
      </c>
    </row>
    <row r="80" spans="1:11" x14ac:dyDescent="0.25">
      <c r="A80" s="40" t="s">
        <v>14</v>
      </c>
      <c r="B80" s="52" t="s">
        <v>15</v>
      </c>
      <c r="C80" s="65" t="s">
        <v>99</v>
      </c>
      <c r="D80" s="54">
        <v>22500</v>
      </c>
      <c r="E80" s="55">
        <f t="shared" si="15"/>
        <v>22500</v>
      </c>
      <c r="F80" s="55">
        <f t="shared" si="15"/>
        <v>22500</v>
      </c>
      <c r="G80" s="55">
        <v>22500</v>
      </c>
      <c r="H80" s="56">
        <v>22500</v>
      </c>
      <c r="I80" s="56">
        <v>100</v>
      </c>
      <c r="J80" s="56">
        <v>0</v>
      </c>
    </row>
    <row r="81" spans="1:10" x14ac:dyDescent="0.25">
      <c r="A81" s="40" t="s">
        <v>16</v>
      </c>
      <c r="B81" s="52" t="s">
        <v>17</v>
      </c>
      <c r="C81" s="65" t="s">
        <v>99</v>
      </c>
      <c r="D81" s="54">
        <v>67500</v>
      </c>
      <c r="E81" s="55">
        <f t="shared" si="15"/>
        <v>67500</v>
      </c>
      <c r="F81" s="55">
        <f t="shared" si="15"/>
        <v>67500</v>
      </c>
      <c r="G81" s="55">
        <v>67500</v>
      </c>
      <c r="H81" s="56">
        <v>67500</v>
      </c>
      <c r="I81" s="56">
        <v>100</v>
      </c>
      <c r="J81" s="56">
        <v>0</v>
      </c>
    </row>
    <row r="82" spans="1:10" ht="61.5" customHeight="1" x14ac:dyDescent="0.25">
      <c r="A82" s="57" t="s">
        <v>100</v>
      </c>
      <c r="B82" s="52"/>
      <c r="C82" s="53"/>
      <c r="D82" s="54"/>
      <c r="E82" s="55">
        <f t="shared" si="15"/>
        <v>0</v>
      </c>
      <c r="F82" s="55">
        <f t="shared" si="15"/>
        <v>0</v>
      </c>
      <c r="G82" s="55">
        <v>0</v>
      </c>
      <c r="H82" s="56"/>
      <c r="I82" s="56"/>
      <c r="J82" s="56">
        <v>0</v>
      </c>
    </row>
    <row r="83" spans="1:10" ht="16.5" customHeight="1" x14ac:dyDescent="0.25">
      <c r="A83" s="40" t="s">
        <v>14</v>
      </c>
      <c r="B83" s="52" t="s">
        <v>15</v>
      </c>
      <c r="C83" s="65" t="s">
        <v>101</v>
      </c>
      <c r="D83" s="54">
        <v>17500</v>
      </c>
      <c r="E83" s="55">
        <f t="shared" si="15"/>
        <v>17500</v>
      </c>
      <c r="F83" s="55">
        <f t="shared" si="15"/>
        <v>17500</v>
      </c>
      <c r="G83" s="55">
        <v>17500</v>
      </c>
      <c r="H83" s="56">
        <v>0</v>
      </c>
      <c r="I83" s="56">
        <v>0</v>
      </c>
      <c r="J83" s="56">
        <v>17500</v>
      </c>
    </row>
    <row r="84" spans="1:10" ht="16.5" customHeight="1" x14ac:dyDescent="0.25">
      <c r="A84" s="40" t="s">
        <v>16</v>
      </c>
      <c r="B84" s="52" t="s">
        <v>17</v>
      </c>
      <c r="C84" s="65" t="s">
        <v>101</v>
      </c>
      <c r="D84" s="54">
        <v>52500</v>
      </c>
      <c r="E84" s="55">
        <f t="shared" si="15"/>
        <v>52500</v>
      </c>
      <c r="F84" s="55">
        <f t="shared" si="15"/>
        <v>52500</v>
      </c>
      <c r="G84" s="55">
        <v>52500</v>
      </c>
      <c r="H84" s="56">
        <v>0</v>
      </c>
      <c r="I84" s="56">
        <v>0</v>
      </c>
      <c r="J84" s="56">
        <v>52500</v>
      </c>
    </row>
    <row r="85" spans="1:10" ht="63" x14ac:dyDescent="0.25">
      <c r="A85" s="57" t="s">
        <v>102</v>
      </c>
      <c r="B85" s="52"/>
      <c r="C85" s="53"/>
      <c r="D85" s="54"/>
      <c r="E85" s="55"/>
      <c r="F85" s="55"/>
      <c r="G85" s="55"/>
      <c r="H85" s="56"/>
      <c r="I85" s="56"/>
      <c r="J85" s="56">
        <v>0</v>
      </c>
    </row>
    <row r="86" spans="1:10" ht="15.75" customHeight="1" x14ac:dyDescent="0.25">
      <c r="A86" s="40" t="s">
        <v>14</v>
      </c>
      <c r="B86" s="52" t="s">
        <v>15</v>
      </c>
      <c r="C86" s="65" t="s">
        <v>103</v>
      </c>
      <c r="D86" s="54">
        <v>1050</v>
      </c>
      <c r="E86" s="66">
        <f>D86+36826.08695</f>
        <v>37876.086949999997</v>
      </c>
      <c r="F86" s="55">
        <v>37876.1</v>
      </c>
      <c r="G86" s="55">
        <v>37876.1</v>
      </c>
      <c r="H86" s="56">
        <v>37677.435310000001</v>
      </c>
      <c r="I86" s="56">
        <v>99.475487999028417</v>
      </c>
      <c r="J86" s="56">
        <v>198.66468999999779</v>
      </c>
    </row>
    <row r="87" spans="1:10" x14ac:dyDescent="0.25">
      <c r="A87" s="40" t="s">
        <v>16</v>
      </c>
      <c r="B87" s="52" t="s">
        <v>17</v>
      </c>
      <c r="C87" s="65" t="s">
        <v>103</v>
      </c>
      <c r="D87" s="54">
        <v>19950</v>
      </c>
      <c r="E87" s="55">
        <f t="shared" ref="E87:F94" si="16">D87</f>
        <v>19950</v>
      </c>
      <c r="F87" s="55">
        <f t="shared" si="16"/>
        <v>19950</v>
      </c>
      <c r="G87" s="55">
        <v>19950</v>
      </c>
      <c r="H87" s="56">
        <v>19845.366690000003</v>
      </c>
      <c r="I87" s="56">
        <v>99.47552225563912</v>
      </c>
      <c r="J87" s="56">
        <v>104.63330999999744</v>
      </c>
    </row>
    <row r="88" spans="1:10" ht="31.5" x14ac:dyDescent="0.25">
      <c r="A88" s="57" t="s">
        <v>104</v>
      </c>
      <c r="B88" s="52"/>
      <c r="D88" s="54"/>
      <c r="E88" s="55">
        <f t="shared" si="16"/>
        <v>0</v>
      </c>
      <c r="F88" s="55">
        <f t="shared" si="16"/>
        <v>0</v>
      </c>
      <c r="G88" s="55">
        <v>0</v>
      </c>
      <c r="H88" s="56"/>
      <c r="I88" s="56"/>
      <c r="J88" s="56">
        <v>0</v>
      </c>
    </row>
    <row r="89" spans="1:10" x14ac:dyDescent="0.25">
      <c r="A89" s="40" t="s">
        <v>14</v>
      </c>
      <c r="B89" s="52" t="s">
        <v>15</v>
      </c>
      <c r="C89" s="67" t="s">
        <v>105</v>
      </c>
      <c r="D89" s="54">
        <v>218.1</v>
      </c>
      <c r="E89" s="66">
        <f>D89+7648.73478</f>
        <v>7866.8347800000001</v>
      </c>
      <c r="F89" s="55">
        <v>7866.8</v>
      </c>
      <c r="G89" s="55">
        <v>7866.8</v>
      </c>
      <c r="H89" s="56">
        <v>4961.8424999999997</v>
      </c>
      <c r="I89" s="56">
        <v>63.073200030507948</v>
      </c>
      <c r="J89" s="56">
        <v>2904.9575000000004</v>
      </c>
    </row>
    <row r="90" spans="1:10" x14ac:dyDescent="0.25">
      <c r="A90" s="40" t="s">
        <v>16</v>
      </c>
      <c r="B90" s="52" t="s">
        <v>17</v>
      </c>
      <c r="C90" s="67" t="s">
        <v>105</v>
      </c>
      <c r="D90" s="54">
        <v>4143.6000000000004</v>
      </c>
      <c r="E90" s="55">
        <f t="shared" si="16"/>
        <v>4143.6000000000004</v>
      </c>
      <c r="F90" s="55">
        <f t="shared" si="16"/>
        <v>4143.6000000000004</v>
      </c>
      <c r="G90" s="55">
        <v>4143.6000000000004</v>
      </c>
      <c r="H90" s="56">
        <v>2613.4895799999999</v>
      </c>
      <c r="I90" s="56">
        <v>63.072921614055403</v>
      </c>
      <c r="J90" s="56">
        <v>1530.1104200000004</v>
      </c>
    </row>
    <row r="91" spans="1:10" ht="63" x14ac:dyDescent="0.25">
      <c r="A91" s="59" t="s">
        <v>106</v>
      </c>
      <c r="B91" s="52" t="s">
        <v>15</v>
      </c>
      <c r="C91" s="53" t="s">
        <v>107</v>
      </c>
      <c r="D91" s="54"/>
      <c r="E91" s="55"/>
      <c r="F91" s="58">
        <v>8272.2999999999993</v>
      </c>
      <c r="G91" s="55">
        <v>8272.2999999999993</v>
      </c>
      <c r="H91" s="56">
        <v>2104.3628599999997</v>
      </c>
      <c r="I91" s="56">
        <v>25.438667117972024</v>
      </c>
      <c r="J91" s="56">
        <v>6167.93714</v>
      </c>
    </row>
    <row r="92" spans="1:10" ht="47.25" x14ac:dyDescent="0.25">
      <c r="A92" s="57" t="s">
        <v>108</v>
      </c>
      <c r="B92" s="52"/>
      <c r="C92" s="53"/>
      <c r="D92" s="54"/>
      <c r="E92" s="55">
        <f t="shared" si="16"/>
        <v>0</v>
      </c>
      <c r="F92" s="55">
        <f t="shared" si="16"/>
        <v>0</v>
      </c>
      <c r="G92" s="55">
        <v>0</v>
      </c>
      <c r="H92" s="56"/>
      <c r="I92" s="56"/>
      <c r="J92" s="56">
        <v>0</v>
      </c>
    </row>
    <row r="93" spans="1:10" x14ac:dyDescent="0.25">
      <c r="A93" s="40" t="s">
        <v>14</v>
      </c>
      <c r="B93" s="52" t="s">
        <v>15</v>
      </c>
      <c r="C93" s="67" t="s">
        <v>109</v>
      </c>
      <c r="D93" s="54">
        <v>157.9</v>
      </c>
      <c r="E93" s="66">
        <f>D93+5537.75217</f>
        <v>5695.6521699999994</v>
      </c>
      <c r="F93" s="55">
        <v>5695.7</v>
      </c>
      <c r="G93" s="55">
        <v>5695.7</v>
      </c>
      <c r="H93" s="56">
        <v>4146.3983099999996</v>
      </c>
      <c r="I93" s="56">
        <v>72.798748354021441</v>
      </c>
      <c r="J93" s="56">
        <v>1549.3016900000002</v>
      </c>
    </row>
    <row r="94" spans="1:10" x14ac:dyDescent="0.25">
      <c r="A94" s="40" t="s">
        <v>16</v>
      </c>
      <c r="B94" s="52" t="s">
        <v>17</v>
      </c>
      <c r="C94" s="67" t="s">
        <v>109</v>
      </c>
      <c r="D94" s="54">
        <v>3000</v>
      </c>
      <c r="E94" s="55">
        <f t="shared" si="16"/>
        <v>3000</v>
      </c>
      <c r="F94" s="55">
        <f t="shared" si="16"/>
        <v>3000</v>
      </c>
      <c r="G94" s="55">
        <v>3000</v>
      </c>
      <c r="H94" s="56">
        <v>2183.9807900000001</v>
      </c>
      <c r="I94" s="56">
        <v>72.799359666666675</v>
      </c>
      <c r="J94" s="56">
        <v>816.01920999999993</v>
      </c>
    </row>
    <row r="95" spans="1:10" s="48" customFormat="1" ht="31.5" hidden="1" x14ac:dyDescent="0.25">
      <c r="A95" s="45" t="s">
        <v>110</v>
      </c>
      <c r="B95" s="49"/>
      <c r="C95" s="68"/>
      <c r="D95" s="47"/>
      <c r="E95" s="47"/>
      <c r="F95" s="47"/>
      <c r="G95" s="47"/>
      <c r="H95" s="47"/>
      <c r="I95" s="47"/>
      <c r="J95" s="47">
        <v>0</v>
      </c>
    </row>
    <row r="96" spans="1:10" s="48" customFormat="1" hidden="1" x14ac:dyDescent="0.25">
      <c r="A96" s="40" t="s">
        <v>14</v>
      </c>
      <c r="B96" s="49"/>
      <c r="C96" s="69"/>
      <c r="D96" s="36"/>
      <c r="E96" s="36"/>
      <c r="F96" s="36"/>
      <c r="G96" s="36"/>
      <c r="H96" s="36"/>
      <c r="I96" s="36"/>
      <c r="J96" s="36">
        <v>0</v>
      </c>
    </row>
    <row r="97" spans="1:11" ht="77.25" hidden="1" x14ac:dyDescent="0.25">
      <c r="A97" s="57" t="s">
        <v>111</v>
      </c>
      <c r="B97" s="52"/>
      <c r="C97" s="70"/>
      <c r="D97" s="54"/>
      <c r="E97" s="55"/>
      <c r="F97" s="55"/>
      <c r="G97" s="55"/>
      <c r="H97" s="56"/>
      <c r="I97" s="56"/>
      <c r="J97" s="56">
        <v>0</v>
      </c>
    </row>
    <row r="98" spans="1:11" ht="94.5" hidden="1" x14ac:dyDescent="0.25">
      <c r="A98" s="71" t="s">
        <v>112</v>
      </c>
      <c r="B98" s="52"/>
      <c r="C98" s="70"/>
      <c r="D98" s="54"/>
      <c r="E98" s="55"/>
      <c r="F98" s="55"/>
      <c r="G98" s="55"/>
      <c r="H98" s="56"/>
      <c r="I98" s="56"/>
      <c r="J98" s="56">
        <v>0</v>
      </c>
    </row>
    <row r="99" spans="1:11" s="48" customFormat="1" ht="31.5" x14ac:dyDescent="0.25">
      <c r="A99" s="45" t="s">
        <v>207</v>
      </c>
      <c r="B99" s="52" t="s">
        <v>21</v>
      </c>
      <c r="C99" s="68">
        <f>SUM(C102:C115)</f>
        <v>0</v>
      </c>
      <c r="D99" s="47">
        <f>D100+D101</f>
        <v>1032310.7</v>
      </c>
      <c r="E99" s="47">
        <f t="shared" ref="E99:F99" si="17">E100+E101</f>
        <v>1032310.7</v>
      </c>
      <c r="F99" s="47">
        <f t="shared" si="17"/>
        <v>1036506.1</v>
      </c>
      <c r="G99" s="47">
        <v>1127550.6000000001</v>
      </c>
      <c r="H99" s="47">
        <v>512652.82339000003</v>
      </c>
      <c r="I99" s="47">
        <v>45.466059207453753</v>
      </c>
      <c r="J99" s="47">
        <v>614897.77661000006</v>
      </c>
    </row>
    <row r="100" spans="1:11" s="48" customFormat="1" x14ac:dyDescent="0.25">
      <c r="A100" s="40" t="s">
        <v>14</v>
      </c>
      <c r="B100" s="49" t="s">
        <v>15</v>
      </c>
      <c r="C100" s="68"/>
      <c r="D100" s="36">
        <f t="shared" ref="D100:F100" si="18">SUMIF($B$102:$B$115,"=01",D102:D115)</f>
        <v>903562.6</v>
      </c>
      <c r="E100" s="36">
        <f t="shared" si="18"/>
        <v>903562.6</v>
      </c>
      <c r="F100" s="36">
        <f t="shared" si="18"/>
        <v>907758</v>
      </c>
      <c r="G100" s="36">
        <v>907758</v>
      </c>
      <c r="H100" s="36">
        <v>319883.37444000004</v>
      </c>
      <c r="I100" s="36">
        <v>35.238838373222826</v>
      </c>
      <c r="J100" s="36">
        <v>587874.62555999996</v>
      </c>
    </row>
    <row r="101" spans="1:11" s="48" customFormat="1" x14ac:dyDescent="0.25">
      <c r="A101" s="40" t="s">
        <v>16</v>
      </c>
      <c r="B101" s="49" t="s">
        <v>17</v>
      </c>
      <c r="C101" s="68"/>
      <c r="D101" s="36">
        <f t="shared" ref="D101:F101" si="19">SUMIF($B$102:$B$115,"=02",D102:D115)</f>
        <v>128748.1</v>
      </c>
      <c r="E101" s="36">
        <f t="shared" si="19"/>
        <v>128748.1</v>
      </c>
      <c r="F101" s="36">
        <f t="shared" si="19"/>
        <v>128748.1</v>
      </c>
      <c r="G101" s="36">
        <v>219792.6</v>
      </c>
      <c r="H101" s="36">
        <v>192769.44894999999</v>
      </c>
      <c r="I101" s="36">
        <v>87.705158840652501</v>
      </c>
      <c r="J101" s="36">
        <v>27023.151050000015</v>
      </c>
    </row>
    <row r="102" spans="1:11" ht="31.5" x14ac:dyDescent="0.25">
      <c r="A102" s="72" t="s">
        <v>113</v>
      </c>
      <c r="B102" s="61" t="s">
        <v>15</v>
      </c>
      <c r="C102" s="73" t="s">
        <v>114</v>
      </c>
      <c r="D102" s="54">
        <v>23782.799999999999</v>
      </c>
      <c r="E102" s="55">
        <f t="shared" ref="E102:F115" si="20">D102</f>
        <v>23782.799999999999</v>
      </c>
      <c r="F102" s="55">
        <f t="shared" si="20"/>
        <v>23782.799999999999</v>
      </c>
      <c r="G102" s="55">
        <v>23782.799999999999</v>
      </c>
      <c r="H102" s="56">
        <v>11706.329679999997</v>
      </c>
      <c r="I102" s="56">
        <v>49.221831239383071</v>
      </c>
      <c r="J102" s="56">
        <v>12076.470320000002</v>
      </c>
    </row>
    <row r="103" spans="1:11" ht="69.75" customHeight="1" x14ac:dyDescent="0.25">
      <c r="A103" s="72" t="s">
        <v>115</v>
      </c>
      <c r="B103" s="61" t="s">
        <v>15</v>
      </c>
      <c r="C103" s="73" t="s">
        <v>116</v>
      </c>
      <c r="D103" s="54"/>
      <c r="E103" s="55"/>
      <c r="F103" s="58">
        <v>4195.3999999999996</v>
      </c>
      <c r="G103" s="55">
        <v>4195.3999999999996</v>
      </c>
      <c r="H103" s="56"/>
      <c r="I103" s="56">
        <v>0</v>
      </c>
      <c r="J103" s="56">
        <v>4195.3999999999996</v>
      </c>
    </row>
    <row r="104" spans="1:11" ht="148.5" customHeight="1" x14ac:dyDescent="0.25">
      <c r="A104" s="59" t="s">
        <v>117</v>
      </c>
      <c r="B104" s="52" t="s">
        <v>15</v>
      </c>
      <c r="C104" s="70" t="s">
        <v>118</v>
      </c>
      <c r="D104" s="54">
        <v>23241.200000000001</v>
      </c>
      <c r="E104" s="55">
        <f t="shared" si="20"/>
        <v>23241.200000000001</v>
      </c>
      <c r="F104" s="55">
        <f t="shared" si="20"/>
        <v>23241.200000000001</v>
      </c>
      <c r="G104" s="55">
        <v>23241.200000000001</v>
      </c>
      <c r="H104" s="56">
        <v>2187.1574799999999</v>
      </c>
      <c r="I104" s="56">
        <v>9.4106908421251916</v>
      </c>
      <c r="J104" s="56">
        <v>21054.042520000003</v>
      </c>
      <c r="K104" s="74"/>
    </row>
    <row r="105" spans="1:11" ht="126" x14ac:dyDescent="0.25">
      <c r="A105" s="75" t="s">
        <v>119</v>
      </c>
      <c r="B105" s="76" t="s">
        <v>15</v>
      </c>
      <c r="C105" s="70" t="s">
        <v>120</v>
      </c>
      <c r="D105" s="54">
        <v>571303.30000000005</v>
      </c>
      <c r="E105" s="55">
        <f t="shared" si="20"/>
        <v>571303.30000000005</v>
      </c>
      <c r="F105" s="55">
        <f t="shared" si="20"/>
        <v>571303.30000000005</v>
      </c>
      <c r="G105" s="55">
        <v>536606.20000000007</v>
      </c>
      <c r="H105" s="56">
        <v>101155.6643</v>
      </c>
      <c r="I105" s="56">
        <v>18.85100550459536</v>
      </c>
      <c r="J105" s="56">
        <v>435450.53570000007</v>
      </c>
      <c r="K105" s="74"/>
    </row>
    <row r="106" spans="1:11" ht="51.75" customHeight="1" x14ac:dyDescent="0.25">
      <c r="A106" s="72" t="s">
        <v>121</v>
      </c>
      <c r="B106" s="52" t="s">
        <v>15</v>
      </c>
      <c r="C106" s="73" t="s">
        <v>122</v>
      </c>
      <c r="D106" s="54">
        <v>82685.7</v>
      </c>
      <c r="E106" s="55">
        <f t="shared" si="20"/>
        <v>82685.7</v>
      </c>
      <c r="F106" s="55">
        <f t="shared" si="20"/>
        <v>82685.7</v>
      </c>
      <c r="G106" s="55">
        <v>82685.7</v>
      </c>
      <c r="H106" s="56">
        <v>61385.103049999998</v>
      </c>
      <c r="I106" s="56">
        <v>74.239080094865244</v>
      </c>
      <c r="J106" s="56">
        <v>21300.596949999999</v>
      </c>
    </row>
    <row r="107" spans="1:11" ht="115.5" customHeight="1" x14ac:dyDescent="0.25">
      <c r="A107" s="72" t="s">
        <v>123</v>
      </c>
      <c r="B107" s="61" t="s">
        <v>15</v>
      </c>
      <c r="C107" s="73" t="s">
        <v>124</v>
      </c>
      <c r="D107" s="54">
        <v>33057.199999999997</v>
      </c>
      <c r="E107" s="55">
        <f t="shared" si="20"/>
        <v>33057.199999999997</v>
      </c>
      <c r="F107" s="55">
        <f t="shared" si="20"/>
        <v>33057.199999999997</v>
      </c>
      <c r="G107" s="55">
        <v>33057.199999999997</v>
      </c>
      <c r="H107" s="56">
        <v>33057.199999999997</v>
      </c>
      <c r="I107" s="56">
        <v>100</v>
      </c>
      <c r="J107" s="56">
        <v>0</v>
      </c>
    </row>
    <row r="108" spans="1:11" ht="47.25" x14ac:dyDescent="0.25">
      <c r="A108" s="72" t="s">
        <v>125</v>
      </c>
      <c r="B108" s="52" t="s">
        <v>15</v>
      </c>
      <c r="C108" s="73" t="s">
        <v>126</v>
      </c>
      <c r="D108" s="54">
        <v>35159</v>
      </c>
      <c r="E108" s="55">
        <f t="shared" si="20"/>
        <v>35159</v>
      </c>
      <c r="F108" s="55">
        <f t="shared" si="20"/>
        <v>35159</v>
      </c>
      <c r="G108" s="55">
        <v>48500</v>
      </c>
      <c r="H108" s="56">
        <v>45560.261960000003</v>
      </c>
      <c r="I108" s="56">
        <v>93.938684453608261</v>
      </c>
      <c r="J108" s="56">
        <v>2939.7380399999965</v>
      </c>
    </row>
    <row r="109" spans="1:11" ht="63" x14ac:dyDescent="0.25">
      <c r="A109" s="51" t="s">
        <v>127</v>
      </c>
      <c r="B109" s="52" t="s">
        <v>15</v>
      </c>
      <c r="C109" s="73" t="s">
        <v>128</v>
      </c>
      <c r="D109" s="54">
        <v>101838</v>
      </c>
      <c r="E109" s="55">
        <f t="shared" si="20"/>
        <v>101838</v>
      </c>
      <c r="F109" s="55">
        <f t="shared" si="20"/>
        <v>101838</v>
      </c>
      <c r="G109" s="55">
        <v>101838</v>
      </c>
      <c r="H109" s="56">
        <v>18651.062429999998</v>
      </c>
      <c r="I109" s="56">
        <v>18.314442968243679</v>
      </c>
      <c r="J109" s="56">
        <v>83186.937570000009</v>
      </c>
    </row>
    <row r="110" spans="1:11" ht="31.5" x14ac:dyDescent="0.25">
      <c r="A110" s="72" t="s">
        <v>129</v>
      </c>
      <c r="B110" s="52" t="s">
        <v>21</v>
      </c>
      <c r="C110" s="73" t="s">
        <v>130</v>
      </c>
      <c r="D110" s="54"/>
      <c r="E110" s="55">
        <f t="shared" si="20"/>
        <v>0</v>
      </c>
      <c r="F110" s="55">
        <f t="shared" si="20"/>
        <v>0</v>
      </c>
      <c r="G110" s="55">
        <v>0</v>
      </c>
      <c r="H110" s="56"/>
      <c r="I110" s="56"/>
      <c r="J110" s="56">
        <v>0</v>
      </c>
    </row>
    <row r="111" spans="1:11" x14ac:dyDescent="0.25">
      <c r="A111" s="77" t="s">
        <v>14</v>
      </c>
      <c r="B111" s="52" t="s">
        <v>15</v>
      </c>
      <c r="C111" s="73" t="s">
        <v>130</v>
      </c>
      <c r="D111" s="54">
        <v>24749.1</v>
      </c>
      <c r="E111" s="55">
        <f t="shared" si="20"/>
        <v>24749.1</v>
      </c>
      <c r="F111" s="55">
        <f t="shared" si="20"/>
        <v>24749.1</v>
      </c>
      <c r="G111" s="55">
        <v>46105.2</v>
      </c>
      <c r="H111" s="56">
        <v>42930.2327</v>
      </c>
      <c r="I111" s="56">
        <v>93.113645966181693</v>
      </c>
      <c r="J111" s="56">
        <v>3174.9672999999966</v>
      </c>
    </row>
    <row r="112" spans="1:11" x14ac:dyDescent="0.25">
      <c r="A112" s="77" t="s">
        <v>16</v>
      </c>
      <c r="B112" s="52" t="s">
        <v>17</v>
      </c>
      <c r="C112" s="73" t="s">
        <v>130</v>
      </c>
      <c r="D112" s="54">
        <v>105509.1</v>
      </c>
      <c r="E112" s="55">
        <f t="shared" si="20"/>
        <v>105509.1</v>
      </c>
      <c r="F112" s="55">
        <f t="shared" si="20"/>
        <v>105509.1</v>
      </c>
      <c r="G112" s="55">
        <v>196553.60000000001</v>
      </c>
      <c r="H112" s="56">
        <v>183018.36041999998</v>
      </c>
      <c r="I112" s="56">
        <v>93.113715759975889</v>
      </c>
      <c r="J112" s="56">
        <v>13535.239580000023</v>
      </c>
    </row>
    <row r="113" spans="1:11" ht="47.25" x14ac:dyDescent="0.25">
      <c r="A113" s="78" t="s">
        <v>131</v>
      </c>
      <c r="B113" s="52" t="s">
        <v>21</v>
      </c>
      <c r="C113" s="73" t="s">
        <v>132</v>
      </c>
      <c r="D113" s="54"/>
      <c r="E113" s="55">
        <f t="shared" si="20"/>
        <v>0</v>
      </c>
      <c r="F113" s="55">
        <f t="shared" si="20"/>
        <v>0</v>
      </c>
      <c r="G113" s="55">
        <v>0</v>
      </c>
      <c r="H113" s="56"/>
      <c r="I113" s="56"/>
      <c r="J113" s="56">
        <v>0</v>
      </c>
    </row>
    <row r="114" spans="1:11" ht="15.75" customHeight="1" x14ac:dyDescent="0.25">
      <c r="A114" s="77" t="s">
        <v>14</v>
      </c>
      <c r="B114" s="52" t="s">
        <v>15</v>
      </c>
      <c r="C114" s="73" t="s">
        <v>132</v>
      </c>
      <c r="D114" s="54">
        <v>7746.3</v>
      </c>
      <c r="E114" s="55">
        <f t="shared" si="20"/>
        <v>7746.3</v>
      </c>
      <c r="F114" s="55">
        <f t="shared" si="20"/>
        <v>7746.3</v>
      </c>
      <c r="G114" s="55">
        <v>7746.3</v>
      </c>
      <c r="H114" s="56">
        <v>3250.3628399999998</v>
      </c>
      <c r="I114" s="56">
        <v>41.960198288215018</v>
      </c>
      <c r="J114" s="56">
        <v>4495.9371600000004</v>
      </c>
      <c r="K114" s="79"/>
    </row>
    <row r="115" spans="1:11" x14ac:dyDescent="0.25">
      <c r="A115" s="77" t="s">
        <v>16</v>
      </c>
      <c r="B115" s="52" t="s">
        <v>17</v>
      </c>
      <c r="C115" s="73" t="s">
        <v>132</v>
      </c>
      <c r="D115" s="54">
        <v>23239</v>
      </c>
      <c r="E115" s="55">
        <f t="shared" si="20"/>
        <v>23239</v>
      </c>
      <c r="F115" s="55">
        <f t="shared" si="20"/>
        <v>23239</v>
      </c>
      <c r="G115" s="55">
        <v>23239</v>
      </c>
      <c r="H115" s="56">
        <v>9751.0885300000009</v>
      </c>
      <c r="I115" s="56">
        <v>41.960017771849053</v>
      </c>
      <c r="J115" s="56">
        <v>13487.911469999999</v>
      </c>
      <c r="K115" s="79"/>
    </row>
    <row r="116" spans="1:11" s="48" customFormat="1" x14ac:dyDescent="0.25">
      <c r="A116" s="45" t="s">
        <v>206</v>
      </c>
      <c r="B116" s="49" t="s">
        <v>15</v>
      </c>
      <c r="C116" s="68">
        <f>SUM(C118:C124)</f>
        <v>0</v>
      </c>
      <c r="D116" s="47">
        <f>D117</f>
        <v>898137.9</v>
      </c>
      <c r="E116" s="47">
        <f t="shared" ref="E116:F116" si="21">E117</f>
        <v>848125.32609999995</v>
      </c>
      <c r="F116" s="47">
        <f t="shared" si="21"/>
        <v>848125.3</v>
      </c>
      <c r="G116" s="47">
        <v>848125.3</v>
      </c>
      <c r="H116" s="47">
        <v>786397.99210999999</v>
      </c>
      <c r="I116" s="47">
        <v>92.721911739928046</v>
      </c>
      <c r="J116" s="47">
        <v>61727.307890000055</v>
      </c>
    </row>
    <row r="117" spans="1:11" s="48" customFormat="1" x14ac:dyDescent="0.25">
      <c r="A117" s="40" t="s">
        <v>14</v>
      </c>
      <c r="B117" s="49" t="s">
        <v>15</v>
      </c>
      <c r="C117" s="69"/>
      <c r="D117" s="36">
        <f t="shared" ref="D117:F117" si="22">SUMIF($B$118:$B$124,"=01",D118:D124)</f>
        <v>898137.9</v>
      </c>
      <c r="E117" s="36">
        <f t="shared" si="22"/>
        <v>848125.32609999995</v>
      </c>
      <c r="F117" s="36">
        <f t="shared" si="22"/>
        <v>848125.3</v>
      </c>
      <c r="G117" s="36">
        <v>848125.3</v>
      </c>
      <c r="H117" s="36">
        <v>786397.99210999999</v>
      </c>
      <c r="I117" s="36">
        <v>92.721911739928046</v>
      </c>
      <c r="J117" s="36">
        <v>61727.307890000055</v>
      </c>
    </row>
    <row r="118" spans="1:11" ht="63" x14ac:dyDescent="0.25">
      <c r="A118" s="80" t="s">
        <v>133</v>
      </c>
      <c r="B118" s="81" t="s">
        <v>15</v>
      </c>
      <c r="C118" s="82" t="s">
        <v>134</v>
      </c>
      <c r="D118" s="54">
        <v>299771.7</v>
      </c>
      <c r="E118" s="55">
        <f t="shared" ref="E118:F124" si="23">D118</f>
        <v>299771.7</v>
      </c>
      <c r="F118" s="55">
        <f t="shared" si="23"/>
        <v>299771.7</v>
      </c>
      <c r="G118" s="55">
        <v>299771.7</v>
      </c>
      <c r="H118" s="56">
        <v>299681.68572000001</v>
      </c>
      <c r="I118" s="56">
        <v>99.969972388988012</v>
      </c>
      <c r="J118" s="56">
        <v>90.014280000003055</v>
      </c>
    </row>
    <row r="119" spans="1:11" ht="63" x14ac:dyDescent="0.25">
      <c r="A119" s="80" t="s">
        <v>135</v>
      </c>
      <c r="B119" s="81" t="s">
        <v>15</v>
      </c>
      <c r="C119" s="82" t="s">
        <v>136</v>
      </c>
      <c r="D119" s="54">
        <v>14865.4</v>
      </c>
      <c r="E119" s="55">
        <f t="shared" si="23"/>
        <v>14865.4</v>
      </c>
      <c r="F119" s="55">
        <f t="shared" si="23"/>
        <v>14865.4</v>
      </c>
      <c r="G119" s="55">
        <v>14865.4</v>
      </c>
      <c r="H119" s="56">
        <v>5951.5176099999999</v>
      </c>
      <c r="I119" s="56">
        <v>40.036040806167343</v>
      </c>
      <c r="J119" s="56">
        <v>8913.8823899999988</v>
      </c>
    </row>
    <row r="120" spans="1:11" ht="31.5" x14ac:dyDescent="0.25">
      <c r="A120" s="80" t="s">
        <v>137</v>
      </c>
      <c r="B120" s="83" t="s">
        <v>15</v>
      </c>
      <c r="C120" s="82" t="s">
        <v>138</v>
      </c>
      <c r="D120" s="54">
        <v>40026.5</v>
      </c>
      <c r="E120" s="55">
        <f t="shared" si="23"/>
        <v>40026.5</v>
      </c>
      <c r="F120" s="55">
        <f t="shared" si="23"/>
        <v>40026.5</v>
      </c>
      <c r="G120" s="55">
        <v>40026.5</v>
      </c>
      <c r="H120" s="56">
        <v>39941.043799999999</v>
      </c>
      <c r="I120" s="56">
        <v>99.786500943125176</v>
      </c>
      <c r="J120" s="56">
        <v>85.456200000000536</v>
      </c>
    </row>
    <row r="121" spans="1:11" ht="47.25" x14ac:dyDescent="0.25">
      <c r="A121" s="60" t="s">
        <v>139</v>
      </c>
      <c r="B121" s="61" t="s">
        <v>15</v>
      </c>
      <c r="C121" s="73" t="s">
        <v>140</v>
      </c>
      <c r="D121" s="54">
        <v>182194.3</v>
      </c>
      <c r="E121" s="66">
        <f>D121-50012.5739</f>
        <v>132181.72609999997</v>
      </c>
      <c r="F121" s="55">
        <v>132181.70000000001</v>
      </c>
      <c r="G121" s="55">
        <v>132181.70000000001</v>
      </c>
      <c r="H121" s="56">
        <v>88682.842100000023</v>
      </c>
      <c r="I121" s="56">
        <v>67.091618658256039</v>
      </c>
      <c r="J121" s="56">
        <v>43498.857899999988</v>
      </c>
      <c r="K121" s="74"/>
    </row>
    <row r="122" spans="1:11" ht="142.5" customHeight="1" x14ac:dyDescent="0.25">
      <c r="A122" s="84" t="s">
        <v>141</v>
      </c>
      <c r="B122" s="83" t="s">
        <v>15</v>
      </c>
      <c r="C122" s="85" t="s">
        <v>142</v>
      </c>
      <c r="D122" s="54">
        <v>51730</v>
      </c>
      <c r="E122" s="55">
        <f t="shared" ref="E122:F122" si="24">D122</f>
        <v>51730</v>
      </c>
      <c r="F122" s="55">
        <f t="shared" si="24"/>
        <v>51730</v>
      </c>
      <c r="G122" s="55">
        <v>51730</v>
      </c>
      <c r="H122" s="56">
        <v>51722.060159999986</v>
      </c>
      <c r="I122" s="56">
        <v>99.984651382176665</v>
      </c>
      <c r="J122" s="56">
        <v>7.9398400000136462</v>
      </c>
    </row>
    <row r="123" spans="1:11" ht="47.25" x14ac:dyDescent="0.25">
      <c r="A123" s="60" t="s">
        <v>143</v>
      </c>
      <c r="B123" s="61" t="s">
        <v>15</v>
      </c>
      <c r="C123" s="73" t="s">
        <v>144</v>
      </c>
      <c r="D123" s="54">
        <v>10000</v>
      </c>
      <c r="E123" s="55">
        <f t="shared" si="23"/>
        <v>10000</v>
      </c>
      <c r="F123" s="55">
        <f t="shared" si="23"/>
        <v>10000</v>
      </c>
      <c r="G123" s="55">
        <v>10000</v>
      </c>
      <c r="H123" s="56">
        <v>868.84271999999999</v>
      </c>
      <c r="I123" s="56">
        <v>8.6884271999999996</v>
      </c>
      <c r="J123" s="56">
        <v>9131.1572799999994</v>
      </c>
      <c r="K123" s="74"/>
    </row>
    <row r="124" spans="1:11" ht="69" customHeight="1" x14ac:dyDescent="0.25">
      <c r="A124" s="51" t="s">
        <v>145</v>
      </c>
      <c r="B124" s="61" t="s">
        <v>15</v>
      </c>
      <c r="C124" s="85" t="s">
        <v>146</v>
      </c>
      <c r="D124" s="54">
        <v>299550</v>
      </c>
      <c r="E124" s="55">
        <f t="shared" si="23"/>
        <v>299550</v>
      </c>
      <c r="F124" s="55">
        <f t="shared" si="23"/>
        <v>299550</v>
      </c>
      <c r="G124" s="55">
        <v>299550</v>
      </c>
      <c r="H124" s="56">
        <v>299550</v>
      </c>
      <c r="I124" s="56">
        <v>100</v>
      </c>
      <c r="J124" s="56">
        <v>0</v>
      </c>
    </row>
    <row r="125" spans="1:11" s="48" customFormat="1" ht="31.5" x14ac:dyDescent="0.25">
      <c r="A125" s="45" t="s">
        <v>205</v>
      </c>
      <c r="B125" s="52" t="s">
        <v>21</v>
      </c>
      <c r="C125" s="68">
        <f>SUM(C127:C127)</f>
        <v>0</v>
      </c>
      <c r="D125" s="47">
        <f>D126</f>
        <v>12514.2</v>
      </c>
      <c r="E125" s="47">
        <f t="shared" ref="E125:F125" si="25">E126</f>
        <v>12514.2</v>
      </c>
      <c r="F125" s="47">
        <f t="shared" si="25"/>
        <v>12514.2</v>
      </c>
      <c r="G125" s="47">
        <v>12514.2</v>
      </c>
      <c r="H125" s="47">
        <v>2968.0120999999999</v>
      </c>
      <c r="I125" s="47">
        <v>23.717154112927712</v>
      </c>
      <c r="J125" s="47">
        <v>9546.1879000000008</v>
      </c>
    </row>
    <row r="126" spans="1:11" s="48" customFormat="1" x14ac:dyDescent="0.25">
      <c r="A126" s="40" t="s">
        <v>14</v>
      </c>
      <c r="B126" s="49" t="s">
        <v>15</v>
      </c>
      <c r="C126" s="69"/>
      <c r="D126" s="36">
        <f t="shared" ref="D126:F126" si="26">SUMIF($B$127:$B$127,"=01",D127:D127)</f>
        <v>12514.2</v>
      </c>
      <c r="E126" s="36">
        <f t="shared" si="26"/>
        <v>12514.2</v>
      </c>
      <c r="F126" s="36">
        <f t="shared" si="26"/>
        <v>12514.2</v>
      </c>
      <c r="G126" s="36">
        <v>12514.2</v>
      </c>
      <c r="H126" s="36">
        <v>2968.0120999999999</v>
      </c>
      <c r="I126" s="36">
        <v>23.717154112927712</v>
      </c>
      <c r="J126" s="36">
        <v>9546.1879000000008</v>
      </c>
    </row>
    <row r="127" spans="1:11" ht="31.5" x14ac:dyDescent="0.25">
      <c r="A127" s="71" t="s">
        <v>147</v>
      </c>
      <c r="B127" s="52" t="s">
        <v>15</v>
      </c>
      <c r="C127" s="70" t="s">
        <v>148</v>
      </c>
      <c r="D127" s="54">
        <v>12514.2</v>
      </c>
      <c r="E127" s="55">
        <f t="shared" ref="E127:F127" si="27">D127</f>
        <v>12514.2</v>
      </c>
      <c r="F127" s="55">
        <f t="shared" si="27"/>
        <v>12514.2</v>
      </c>
      <c r="G127" s="55">
        <v>12514.2</v>
      </c>
      <c r="H127" s="56">
        <v>2968.0120999999999</v>
      </c>
      <c r="I127" s="56">
        <v>23.717154112927712</v>
      </c>
      <c r="J127" s="56">
        <v>9546.1879000000008</v>
      </c>
    </row>
    <row r="128" spans="1:11" s="48" customFormat="1" ht="31.5" x14ac:dyDescent="0.25">
      <c r="A128" s="45" t="s">
        <v>204</v>
      </c>
      <c r="B128" s="49" t="s">
        <v>15</v>
      </c>
      <c r="C128" s="86"/>
      <c r="D128" s="47">
        <f>D129</f>
        <v>199823.1</v>
      </c>
      <c r="E128" s="47">
        <f t="shared" ref="E128:F128" si="28">E129</f>
        <v>199823.1</v>
      </c>
      <c r="F128" s="47">
        <f t="shared" si="28"/>
        <v>199823.1</v>
      </c>
      <c r="G128" s="47">
        <v>199823.1</v>
      </c>
      <c r="H128" s="47">
        <v>167296.10522999999</v>
      </c>
      <c r="I128" s="47">
        <v>83.72210481671037</v>
      </c>
      <c r="J128" s="47">
        <v>32526.994770000019</v>
      </c>
    </row>
    <row r="129" spans="1:10" s="48" customFormat="1" x14ac:dyDescent="0.25">
      <c r="A129" s="40" t="s">
        <v>14</v>
      </c>
      <c r="B129" s="49" t="s">
        <v>15</v>
      </c>
      <c r="C129" s="69"/>
      <c r="D129" s="36">
        <f>SUMIF($B$130:$B$137,"=01",D130:D137)</f>
        <v>199823.1</v>
      </c>
      <c r="E129" s="36">
        <f>SUMIF($B$130:$B$137,"=01",E130:E137)</f>
        <v>199823.1</v>
      </c>
      <c r="F129" s="36">
        <f>SUMIF($B$130:$B$137,"=01",F130:F137)</f>
        <v>199823.1</v>
      </c>
      <c r="G129" s="36">
        <v>199823.1</v>
      </c>
      <c r="H129" s="36">
        <v>167296.10522999999</v>
      </c>
      <c r="I129" s="36">
        <v>83.72210481671037</v>
      </c>
      <c r="J129" s="36">
        <v>32526.994770000019</v>
      </c>
    </row>
    <row r="130" spans="1:10" ht="126" x14ac:dyDescent="0.25">
      <c r="A130" s="59" t="s">
        <v>149</v>
      </c>
      <c r="B130" s="52" t="s">
        <v>15</v>
      </c>
      <c r="C130" s="70" t="s">
        <v>150</v>
      </c>
      <c r="D130" s="54">
        <v>1295.5999999999999</v>
      </c>
      <c r="E130" s="55">
        <f t="shared" ref="E130:F137" si="29">D130</f>
        <v>1295.5999999999999</v>
      </c>
      <c r="F130" s="55">
        <f t="shared" si="29"/>
        <v>1295.5999999999999</v>
      </c>
      <c r="G130" s="55">
        <v>1295.5999999999999</v>
      </c>
      <c r="H130" s="56">
        <v>0</v>
      </c>
      <c r="I130" s="56">
        <v>0</v>
      </c>
      <c r="J130" s="56">
        <v>1295.5999999999999</v>
      </c>
    </row>
    <row r="131" spans="1:10" ht="31.5" x14ac:dyDescent="0.25">
      <c r="A131" s="59" t="s">
        <v>151</v>
      </c>
      <c r="B131" s="52" t="s">
        <v>15</v>
      </c>
      <c r="C131" s="70" t="s">
        <v>152</v>
      </c>
      <c r="D131" s="54">
        <v>127500</v>
      </c>
      <c r="E131" s="55">
        <f t="shared" si="29"/>
        <v>127500</v>
      </c>
      <c r="F131" s="55">
        <f t="shared" si="29"/>
        <v>127500</v>
      </c>
      <c r="G131" s="55">
        <v>127500</v>
      </c>
      <c r="H131" s="56">
        <v>112500</v>
      </c>
      <c r="I131" s="56">
        <v>88.235294117647058</v>
      </c>
      <c r="J131" s="56">
        <v>15000</v>
      </c>
    </row>
    <row r="132" spans="1:10" ht="63" x14ac:dyDescent="0.25">
      <c r="A132" s="57" t="s">
        <v>153</v>
      </c>
      <c r="B132" s="52" t="s">
        <v>15</v>
      </c>
      <c r="C132" s="70" t="s">
        <v>154</v>
      </c>
      <c r="D132" s="54">
        <v>55007.9</v>
      </c>
      <c r="E132" s="55">
        <f t="shared" si="29"/>
        <v>55007.9</v>
      </c>
      <c r="F132" s="55">
        <f t="shared" si="29"/>
        <v>55007.9</v>
      </c>
      <c r="G132" s="55">
        <v>55007.9</v>
      </c>
      <c r="H132" s="56">
        <v>46217.534030000003</v>
      </c>
      <c r="I132" s="56">
        <v>84.019811754311661</v>
      </c>
      <c r="J132" s="56">
        <v>8790.3659699999989</v>
      </c>
    </row>
    <row r="133" spans="1:10" ht="126" x14ac:dyDescent="0.25">
      <c r="A133" s="51" t="s">
        <v>155</v>
      </c>
      <c r="B133" s="52" t="s">
        <v>15</v>
      </c>
      <c r="C133" s="70" t="s">
        <v>156</v>
      </c>
      <c r="D133" s="54">
        <v>780</v>
      </c>
      <c r="E133" s="55">
        <f t="shared" si="29"/>
        <v>780</v>
      </c>
      <c r="F133" s="55">
        <f t="shared" si="29"/>
        <v>780</v>
      </c>
      <c r="G133" s="55">
        <v>780</v>
      </c>
      <c r="H133" s="56">
        <v>156.90552999999997</v>
      </c>
      <c r="I133" s="56">
        <v>20.116093589743585</v>
      </c>
      <c r="J133" s="56">
        <v>623.09447</v>
      </c>
    </row>
    <row r="134" spans="1:10" ht="52.5" customHeight="1" x14ac:dyDescent="0.25">
      <c r="A134" s="59" t="s">
        <v>157</v>
      </c>
      <c r="B134" s="52" t="s">
        <v>15</v>
      </c>
      <c r="C134" s="70" t="s">
        <v>158</v>
      </c>
      <c r="D134" s="54">
        <v>421.5</v>
      </c>
      <c r="E134" s="55">
        <f t="shared" si="29"/>
        <v>421.5</v>
      </c>
      <c r="F134" s="55">
        <f t="shared" si="29"/>
        <v>421.5</v>
      </c>
      <c r="G134" s="55">
        <v>421.5</v>
      </c>
      <c r="H134" s="56">
        <v>66.381679999999989</v>
      </c>
      <c r="I134" s="56">
        <v>15.74891577698695</v>
      </c>
      <c r="J134" s="56">
        <v>355.11832000000004</v>
      </c>
    </row>
    <row r="135" spans="1:10" ht="63" x14ac:dyDescent="0.25">
      <c r="A135" s="59" t="s">
        <v>159</v>
      </c>
      <c r="B135" s="52" t="s">
        <v>15</v>
      </c>
      <c r="C135" s="70" t="s">
        <v>160</v>
      </c>
      <c r="D135" s="54">
        <v>1083</v>
      </c>
      <c r="E135" s="55">
        <f t="shared" si="29"/>
        <v>1083</v>
      </c>
      <c r="F135" s="55">
        <f t="shared" si="29"/>
        <v>1083</v>
      </c>
      <c r="G135" s="55">
        <v>1083</v>
      </c>
      <c r="H135" s="56">
        <v>128.96798999999999</v>
      </c>
      <c r="I135" s="56">
        <v>11.90840166204986</v>
      </c>
      <c r="J135" s="56">
        <v>954.03201000000001</v>
      </c>
    </row>
    <row r="136" spans="1:10" ht="47.25" x14ac:dyDescent="0.25">
      <c r="A136" s="59" t="s">
        <v>161</v>
      </c>
      <c r="B136" s="52" t="s">
        <v>15</v>
      </c>
      <c r="C136" s="70" t="s">
        <v>162</v>
      </c>
      <c r="D136" s="54">
        <v>12500</v>
      </c>
      <c r="E136" s="55">
        <f t="shared" si="29"/>
        <v>12500</v>
      </c>
      <c r="F136" s="55">
        <f t="shared" si="29"/>
        <v>12500</v>
      </c>
      <c r="G136" s="55">
        <v>12500</v>
      </c>
      <c r="H136" s="56">
        <v>7500</v>
      </c>
      <c r="I136" s="56">
        <v>60</v>
      </c>
      <c r="J136" s="56">
        <v>5000</v>
      </c>
    </row>
    <row r="137" spans="1:10" ht="47.25" x14ac:dyDescent="0.25">
      <c r="A137" s="59" t="s">
        <v>163</v>
      </c>
      <c r="B137" s="52" t="s">
        <v>15</v>
      </c>
      <c r="C137" s="70" t="s">
        <v>164</v>
      </c>
      <c r="D137" s="54">
        <v>1235.0999999999999</v>
      </c>
      <c r="E137" s="55">
        <f t="shared" si="29"/>
        <v>1235.0999999999999</v>
      </c>
      <c r="F137" s="55">
        <f t="shared" si="29"/>
        <v>1235.0999999999999</v>
      </c>
      <c r="G137" s="55">
        <v>1235.0999999999999</v>
      </c>
      <c r="H137" s="56">
        <v>726.31600000000003</v>
      </c>
      <c r="I137" s="56">
        <v>58.806250506031908</v>
      </c>
      <c r="J137" s="56">
        <v>508.78399999999988</v>
      </c>
    </row>
    <row r="138" spans="1:10" s="48" customFormat="1" x14ac:dyDescent="0.25">
      <c r="A138" s="45" t="s">
        <v>203</v>
      </c>
      <c r="B138" s="52" t="s">
        <v>21</v>
      </c>
      <c r="C138" s="68">
        <f>SUM(C141:C147)</f>
        <v>0</v>
      </c>
      <c r="D138" s="47">
        <f>D139+D140</f>
        <v>348259.69999999995</v>
      </c>
      <c r="E138" s="47">
        <f t="shared" ref="E138:F138" si="30">E139+E140</f>
        <v>348259.69999999995</v>
      </c>
      <c r="F138" s="47">
        <f t="shared" si="30"/>
        <v>348259.69999999995</v>
      </c>
      <c r="G138" s="47">
        <v>348259.69999999995</v>
      </c>
      <c r="H138" s="47">
        <v>344149.74514000001</v>
      </c>
      <c r="I138" s="47">
        <v>98.819859185544601</v>
      </c>
      <c r="J138" s="47">
        <v>4109.9548599999398</v>
      </c>
    </row>
    <row r="139" spans="1:10" s="48" customFormat="1" x14ac:dyDescent="0.25">
      <c r="A139" s="40" t="s">
        <v>14</v>
      </c>
      <c r="B139" s="49" t="s">
        <v>15</v>
      </c>
      <c r="C139" s="69"/>
      <c r="D139" s="36">
        <f t="shared" ref="D139:F139" si="31">SUMIF($B$141:$B$147,"=01",D141:D147)</f>
        <v>328206.59999999998</v>
      </c>
      <c r="E139" s="36">
        <f t="shared" si="31"/>
        <v>328206.59999999998</v>
      </c>
      <c r="F139" s="36">
        <f t="shared" si="31"/>
        <v>328206.59999999998</v>
      </c>
      <c r="G139" s="36">
        <v>328206.59999999998</v>
      </c>
      <c r="H139" s="36">
        <v>325102.37239000003</v>
      </c>
      <c r="I139" s="36">
        <v>99.05418489146777</v>
      </c>
      <c r="J139" s="36">
        <v>3104.2276099999435</v>
      </c>
    </row>
    <row r="140" spans="1:10" s="48" customFormat="1" x14ac:dyDescent="0.25">
      <c r="A140" s="40" t="s">
        <v>16</v>
      </c>
      <c r="B140" s="49" t="s">
        <v>17</v>
      </c>
      <c r="C140" s="69"/>
      <c r="D140" s="36">
        <f t="shared" ref="D140:F140" si="32">SUMIF($B$141:$B$147,"=02",D141:D147)</f>
        <v>20053.099999999999</v>
      </c>
      <c r="E140" s="36">
        <f t="shared" si="32"/>
        <v>20053.099999999999</v>
      </c>
      <c r="F140" s="36">
        <f t="shared" si="32"/>
        <v>20053.099999999999</v>
      </c>
      <c r="G140" s="36">
        <v>20053.099999999999</v>
      </c>
      <c r="H140" s="36">
        <v>19047.372749999999</v>
      </c>
      <c r="I140" s="36">
        <v>94.984679426123648</v>
      </c>
      <c r="J140" s="36">
        <v>1005.7272499999999</v>
      </c>
    </row>
    <row r="141" spans="1:10" ht="63" x14ac:dyDescent="0.25">
      <c r="A141" s="59" t="s">
        <v>165</v>
      </c>
      <c r="B141" s="52" t="s">
        <v>15</v>
      </c>
      <c r="C141" s="70" t="s">
        <v>166</v>
      </c>
      <c r="D141" s="54">
        <v>233642.6</v>
      </c>
      <c r="E141" s="55">
        <f t="shared" ref="E141:F147" si="33">D141</f>
        <v>233642.6</v>
      </c>
      <c r="F141" s="55">
        <f t="shared" si="33"/>
        <v>233642.6</v>
      </c>
      <c r="G141" s="55">
        <v>233642.6</v>
      </c>
      <c r="H141" s="56">
        <v>232801.2225</v>
      </c>
      <c r="I141" s="56">
        <v>99.63988694698655</v>
      </c>
      <c r="J141" s="56">
        <v>841.37750000000233</v>
      </c>
    </row>
    <row r="142" spans="1:10" ht="94.5" x14ac:dyDescent="0.25">
      <c r="A142" s="59" t="s">
        <v>167</v>
      </c>
      <c r="B142" s="52" t="s">
        <v>15</v>
      </c>
      <c r="C142" s="70" t="s">
        <v>168</v>
      </c>
      <c r="D142" s="54">
        <v>36910.6</v>
      </c>
      <c r="E142" s="55">
        <f t="shared" si="33"/>
        <v>36910.6</v>
      </c>
      <c r="F142" s="55">
        <f t="shared" si="33"/>
        <v>36910.6</v>
      </c>
      <c r="G142" s="55">
        <v>36910.6</v>
      </c>
      <c r="H142" s="56">
        <v>36506.456639999997</v>
      </c>
      <c r="I142" s="56">
        <v>98.905075073285175</v>
      </c>
      <c r="J142" s="56">
        <v>404.14336000000185</v>
      </c>
    </row>
    <row r="143" spans="1:10" ht="63" x14ac:dyDescent="0.25">
      <c r="A143" s="59" t="s">
        <v>169</v>
      </c>
      <c r="B143" s="52" t="s">
        <v>15</v>
      </c>
      <c r="C143" s="70" t="s">
        <v>170</v>
      </c>
      <c r="D143" s="54">
        <v>14443.3</v>
      </c>
      <c r="E143" s="55">
        <f t="shared" si="33"/>
        <v>14443.3</v>
      </c>
      <c r="F143" s="55">
        <f t="shared" si="33"/>
        <v>14443.3</v>
      </c>
      <c r="G143" s="55">
        <v>14443.3</v>
      </c>
      <c r="H143" s="56">
        <v>13302.927</v>
      </c>
      <c r="I143" s="56">
        <v>92.104484432228091</v>
      </c>
      <c r="J143" s="56">
        <v>1140.3729999999996</v>
      </c>
    </row>
    <row r="144" spans="1:10" ht="157.5" x14ac:dyDescent="0.25">
      <c r="A144" s="51" t="s">
        <v>171</v>
      </c>
      <c r="B144" s="52" t="s">
        <v>15</v>
      </c>
      <c r="C144" s="70" t="s">
        <v>172</v>
      </c>
      <c r="D144" s="54">
        <v>28886.5</v>
      </c>
      <c r="E144" s="55">
        <f t="shared" si="33"/>
        <v>28886.5</v>
      </c>
      <c r="F144" s="55">
        <f t="shared" si="33"/>
        <v>28886.5</v>
      </c>
      <c r="G144" s="55">
        <v>28886.5</v>
      </c>
      <c r="H144" s="56">
        <v>28886.5</v>
      </c>
      <c r="I144" s="56">
        <v>100</v>
      </c>
      <c r="J144" s="56">
        <v>0</v>
      </c>
    </row>
    <row r="145" spans="1:10" ht="31.5" x14ac:dyDescent="0.25">
      <c r="A145" s="59" t="s">
        <v>173</v>
      </c>
      <c r="B145" s="52" t="s">
        <v>21</v>
      </c>
      <c r="C145" s="70"/>
      <c r="D145" s="54"/>
      <c r="E145" s="55">
        <f t="shared" si="33"/>
        <v>0</v>
      </c>
      <c r="F145" s="55">
        <f t="shared" si="33"/>
        <v>0</v>
      </c>
      <c r="G145" s="55">
        <v>0</v>
      </c>
      <c r="H145" s="56">
        <v>0</v>
      </c>
      <c r="I145" s="56"/>
      <c r="J145" s="56">
        <v>0</v>
      </c>
    </row>
    <row r="146" spans="1:10" x14ac:dyDescent="0.25">
      <c r="A146" s="40" t="s">
        <v>14</v>
      </c>
      <c r="B146" s="52" t="s">
        <v>15</v>
      </c>
      <c r="C146" s="70" t="s">
        <v>174</v>
      </c>
      <c r="D146" s="54">
        <v>14323.6</v>
      </c>
      <c r="E146" s="55">
        <f t="shared" si="33"/>
        <v>14323.6</v>
      </c>
      <c r="F146" s="55">
        <f t="shared" si="33"/>
        <v>14323.6</v>
      </c>
      <c r="G146" s="55">
        <v>14323.6</v>
      </c>
      <c r="H146" s="56">
        <v>13605.266250000001</v>
      </c>
      <c r="I146" s="56">
        <v>94.98496362646263</v>
      </c>
      <c r="J146" s="56">
        <v>718.33374999999978</v>
      </c>
    </row>
    <row r="147" spans="1:10" x14ac:dyDescent="0.25">
      <c r="A147" s="40" t="s">
        <v>16</v>
      </c>
      <c r="B147" s="52" t="s">
        <v>17</v>
      </c>
      <c r="C147" s="70" t="s">
        <v>174</v>
      </c>
      <c r="D147" s="54">
        <v>20053.099999999999</v>
      </c>
      <c r="E147" s="55">
        <f t="shared" si="33"/>
        <v>20053.099999999999</v>
      </c>
      <c r="F147" s="55">
        <f t="shared" si="33"/>
        <v>20053.099999999999</v>
      </c>
      <c r="G147" s="55">
        <v>20053.099999999999</v>
      </c>
      <c r="H147" s="56">
        <v>19047.372749999999</v>
      </c>
      <c r="I147" s="56">
        <v>94.984679426123648</v>
      </c>
      <c r="J147" s="56">
        <v>1005.7272499999999</v>
      </c>
    </row>
    <row r="148" spans="1:10" s="48" customFormat="1" x14ac:dyDescent="0.25">
      <c r="A148" s="45" t="s">
        <v>202</v>
      </c>
      <c r="B148" s="49" t="s">
        <v>15</v>
      </c>
      <c r="C148" s="68">
        <f>SUM(C150:C151)</f>
        <v>0</v>
      </c>
      <c r="D148" s="47">
        <f>D149</f>
        <v>30000</v>
      </c>
      <c r="E148" s="47">
        <f t="shared" ref="E148:F148" si="34">E149</f>
        <v>30000</v>
      </c>
      <c r="F148" s="47">
        <f t="shared" si="34"/>
        <v>42834.3</v>
      </c>
      <c r="G148" s="47">
        <v>42834.3</v>
      </c>
      <c r="H148" s="47">
        <v>34950.981789999998</v>
      </c>
      <c r="I148" s="47">
        <v>81.595781394816754</v>
      </c>
      <c r="J148" s="47">
        <v>7883.3182100000049</v>
      </c>
    </row>
    <row r="149" spans="1:10" s="48" customFormat="1" x14ac:dyDescent="0.25">
      <c r="A149" s="40" t="s">
        <v>14</v>
      </c>
      <c r="B149" s="49" t="s">
        <v>15</v>
      </c>
      <c r="C149" s="69"/>
      <c r="D149" s="36">
        <f t="shared" ref="D149:F149" si="35">SUMIF($B$150:$B$152,"=01",D150:D152)</f>
        <v>30000</v>
      </c>
      <c r="E149" s="36">
        <f>SUMIF($B$150:$B$152,"=01",E150:E152)</f>
        <v>30000</v>
      </c>
      <c r="F149" s="36">
        <f t="shared" si="35"/>
        <v>42834.3</v>
      </c>
      <c r="G149" s="36">
        <v>42834.3</v>
      </c>
      <c r="H149" s="36">
        <v>34950.981789999998</v>
      </c>
      <c r="I149" s="36">
        <v>81.595781394816754</v>
      </c>
      <c r="J149" s="36">
        <v>7883.3182100000049</v>
      </c>
    </row>
    <row r="150" spans="1:10" ht="47.25" x14ac:dyDescent="0.25">
      <c r="A150" s="87" t="s">
        <v>175</v>
      </c>
      <c r="B150" s="52" t="s">
        <v>15</v>
      </c>
      <c r="C150" s="70" t="s">
        <v>176</v>
      </c>
      <c r="D150" s="54">
        <v>16000</v>
      </c>
      <c r="E150" s="55">
        <f t="shared" ref="E150:F152" si="36">D150</f>
        <v>16000</v>
      </c>
      <c r="F150" s="58">
        <f>E150+10000</f>
        <v>26000</v>
      </c>
      <c r="G150" s="55">
        <v>26000</v>
      </c>
      <c r="H150" s="56">
        <v>26000</v>
      </c>
      <c r="I150" s="56">
        <v>100</v>
      </c>
      <c r="J150" s="56">
        <v>0</v>
      </c>
    </row>
    <row r="151" spans="1:10" ht="101.25" customHeight="1" x14ac:dyDescent="0.25">
      <c r="A151" s="71" t="s">
        <v>177</v>
      </c>
      <c r="B151" s="52" t="s">
        <v>15</v>
      </c>
      <c r="C151" s="70" t="s">
        <v>178</v>
      </c>
      <c r="D151" s="54">
        <v>4000</v>
      </c>
      <c r="E151" s="55">
        <f t="shared" si="36"/>
        <v>4000</v>
      </c>
      <c r="F151" s="55">
        <f t="shared" si="36"/>
        <v>4000</v>
      </c>
      <c r="G151" s="55">
        <v>4000</v>
      </c>
      <c r="H151" s="56">
        <v>3209.7539999999999</v>
      </c>
      <c r="I151" s="56">
        <v>80.243849999999995</v>
      </c>
      <c r="J151" s="56">
        <v>790.24600000000009</v>
      </c>
    </row>
    <row r="152" spans="1:10" ht="94.5" x14ac:dyDescent="0.25">
      <c r="A152" s="71" t="s">
        <v>179</v>
      </c>
      <c r="B152" s="52" t="s">
        <v>15</v>
      </c>
      <c r="C152" s="70" t="s">
        <v>180</v>
      </c>
      <c r="D152" s="54">
        <v>10000</v>
      </c>
      <c r="E152" s="55">
        <f t="shared" si="36"/>
        <v>10000</v>
      </c>
      <c r="F152" s="58">
        <f>E152+2834.3</f>
        <v>12834.3</v>
      </c>
      <c r="G152" s="55">
        <v>12834.3</v>
      </c>
      <c r="H152" s="56">
        <v>5741.2277899999999</v>
      </c>
      <c r="I152" s="56">
        <v>44.733470387944806</v>
      </c>
      <c r="J152" s="56">
        <v>7093.0722099999994</v>
      </c>
    </row>
    <row r="153" spans="1:10" s="48" customFormat="1" ht="33.75" customHeight="1" x14ac:dyDescent="0.25">
      <c r="A153" s="45" t="s">
        <v>201</v>
      </c>
      <c r="B153" s="49" t="s">
        <v>15</v>
      </c>
      <c r="C153" s="68" t="e">
        <f>SUM(C155,#REF!,C157:C161)</f>
        <v>#REF!</v>
      </c>
      <c r="D153" s="47">
        <f>D154</f>
        <v>409903.00000000006</v>
      </c>
      <c r="E153" s="47">
        <f t="shared" ref="E153:F153" si="37">E154</f>
        <v>409903.00000000006</v>
      </c>
      <c r="F153" s="47">
        <f t="shared" si="37"/>
        <v>437146.9</v>
      </c>
      <c r="G153" s="47">
        <v>439813.99999999994</v>
      </c>
      <c r="H153" s="47">
        <v>266395.48211000004</v>
      </c>
      <c r="I153" s="47">
        <v>60.570032356859961</v>
      </c>
      <c r="J153" s="47">
        <v>173418.5178899999</v>
      </c>
    </row>
    <row r="154" spans="1:10" s="48" customFormat="1" x14ac:dyDescent="0.25">
      <c r="A154" s="40" t="s">
        <v>14</v>
      </c>
      <c r="B154" s="49" t="s">
        <v>15</v>
      </c>
      <c r="C154" s="69"/>
      <c r="D154" s="36">
        <f>SUMIF($B$155:$B$163,"=01",D155:D163)</f>
        <v>409903.00000000006</v>
      </c>
      <c r="E154" s="36">
        <f>SUMIF($B$155:$B$163,"=01",E155:E163)</f>
        <v>409903.00000000006</v>
      </c>
      <c r="F154" s="36">
        <f>SUMIF($B$155:$B$163,"=01",F155:F163)</f>
        <v>437146.9</v>
      </c>
      <c r="G154" s="36">
        <v>439813.99999999994</v>
      </c>
      <c r="H154" s="36">
        <v>266395.48211000004</v>
      </c>
      <c r="I154" s="36">
        <v>60.570032356859961</v>
      </c>
      <c r="J154" s="36">
        <v>173418.5178899999</v>
      </c>
    </row>
    <row r="155" spans="1:10" s="92" customFormat="1" ht="31.5" x14ac:dyDescent="0.25">
      <c r="A155" s="88" t="s">
        <v>181</v>
      </c>
      <c r="B155" s="89"/>
      <c r="C155" s="90">
        <f>SUM(C156:C156)</f>
        <v>0</v>
      </c>
      <c r="D155" s="91">
        <f>SUM(D156:D156)</f>
        <v>206978.5</v>
      </c>
      <c r="E155" s="91">
        <f>SUM(E156:E156)</f>
        <v>206978.5</v>
      </c>
      <c r="F155" s="91">
        <f>SUM(F156:F156)</f>
        <v>229057.5</v>
      </c>
      <c r="G155" s="91">
        <v>230760.8</v>
      </c>
      <c r="H155" s="56">
        <v>159166.84359</v>
      </c>
      <c r="I155" s="56">
        <v>68.974818769045697</v>
      </c>
      <c r="J155" s="91">
        <v>71593.956409999984</v>
      </c>
    </row>
    <row r="156" spans="1:10" x14ac:dyDescent="0.25">
      <c r="A156" s="71" t="s">
        <v>182</v>
      </c>
      <c r="B156" s="52" t="s">
        <v>15</v>
      </c>
      <c r="C156" s="70" t="s">
        <v>183</v>
      </c>
      <c r="D156" s="54">
        <v>206978.5</v>
      </c>
      <c r="E156" s="55">
        <f t="shared" ref="E156" si="38">D156</f>
        <v>206978.5</v>
      </c>
      <c r="F156" s="58">
        <f>E156+22079</f>
        <v>229057.5</v>
      </c>
      <c r="G156" s="55">
        <v>230760.8</v>
      </c>
      <c r="H156" s="56">
        <v>159166.84359</v>
      </c>
      <c r="I156" s="56">
        <v>68.974818769045697</v>
      </c>
      <c r="J156" s="56">
        <v>71593.956409999984</v>
      </c>
    </row>
    <row r="157" spans="1:10" ht="110.25" x14ac:dyDescent="0.25">
      <c r="A157" s="59" t="s">
        <v>184</v>
      </c>
      <c r="B157" s="52" t="s">
        <v>15</v>
      </c>
      <c r="C157" s="70" t="s">
        <v>185</v>
      </c>
      <c r="D157" s="54">
        <v>2896.8</v>
      </c>
      <c r="E157" s="55">
        <f t="shared" ref="E157:E163" si="39">D157</f>
        <v>2896.8</v>
      </c>
      <c r="F157" s="58">
        <f>E157-1996</f>
        <v>900.80000000000018</v>
      </c>
      <c r="G157" s="55">
        <v>900.80000000000018</v>
      </c>
      <c r="H157" s="56">
        <v>76.2</v>
      </c>
      <c r="I157" s="56">
        <v>8.4591474245115439</v>
      </c>
      <c r="J157" s="56">
        <v>824.60000000000014</v>
      </c>
    </row>
    <row r="158" spans="1:10" ht="47.25" x14ac:dyDescent="0.25">
      <c r="A158" s="57" t="s">
        <v>186</v>
      </c>
      <c r="B158" s="52" t="s">
        <v>15</v>
      </c>
      <c r="C158" s="70" t="s">
        <v>187</v>
      </c>
      <c r="D158" s="54">
        <v>67015.600000000006</v>
      </c>
      <c r="E158" s="55">
        <f t="shared" si="39"/>
        <v>67015.600000000006</v>
      </c>
      <c r="F158" s="58">
        <f>E158+751</f>
        <v>67766.600000000006</v>
      </c>
      <c r="G158" s="55">
        <v>67766.600000000006</v>
      </c>
      <c r="H158" s="56">
        <v>3594.2665200000001</v>
      </c>
      <c r="I158" s="56">
        <v>5.3038908842999355</v>
      </c>
      <c r="J158" s="56">
        <v>64172.333480000008</v>
      </c>
    </row>
    <row r="159" spans="1:10" ht="63" x14ac:dyDescent="0.25">
      <c r="A159" s="57" t="s">
        <v>188</v>
      </c>
      <c r="B159" s="52" t="s">
        <v>15</v>
      </c>
      <c r="C159" s="70" t="s">
        <v>189</v>
      </c>
      <c r="D159" s="54">
        <v>1501.5</v>
      </c>
      <c r="E159" s="55">
        <f t="shared" si="39"/>
        <v>1501.5</v>
      </c>
      <c r="F159" s="58">
        <f>E159+945</f>
        <v>2446.5</v>
      </c>
      <c r="G159" s="55">
        <v>2446.5</v>
      </c>
      <c r="H159" s="56">
        <v>688.07600000000002</v>
      </c>
      <c r="I159" s="56">
        <v>28.124913141222159</v>
      </c>
      <c r="J159" s="56">
        <v>1758.424</v>
      </c>
    </row>
    <row r="160" spans="1:10" x14ac:dyDescent="0.25">
      <c r="A160" s="57" t="s">
        <v>190</v>
      </c>
      <c r="B160" s="52" t="s">
        <v>15</v>
      </c>
      <c r="C160" s="70" t="s">
        <v>191</v>
      </c>
      <c r="D160" s="54">
        <v>9027.5</v>
      </c>
      <c r="E160" s="55">
        <f t="shared" si="39"/>
        <v>9027.5</v>
      </c>
      <c r="F160" s="58">
        <f>E160-7827.5</f>
        <v>1200</v>
      </c>
      <c r="G160" s="55">
        <v>1200</v>
      </c>
      <c r="H160" s="56">
        <v>243.77600000000001</v>
      </c>
      <c r="I160" s="56">
        <v>20.314666666666668</v>
      </c>
      <c r="J160" s="56">
        <v>956.22399999999993</v>
      </c>
    </row>
    <row r="161" spans="1:10" ht="47.25" x14ac:dyDescent="0.25">
      <c r="A161" s="71" t="s">
        <v>192</v>
      </c>
      <c r="B161" s="52" t="s">
        <v>15</v>
      </c>
      <c r="C161" s="70" t="s">
        <v>193</v>
      </c>
      <c r="D161" s="54">
        <v>122204.2</v>
      </c>
      <c r="E161" s="55">
        <f t="shared" si="39"/>
        <v>122204.2</v>
      </c>
      <c r="F161" s="58">
        <f>E161+12763.9</f>
        <v>134968.1</v>
      </c>
      <c r="G161" s="55">
        <v>135929.60000000001</v>
      </c>
      <c r="H161" s="56">
        <v>102442.07</v>
      </c>
      <c r="I161" s="56">
        <v>75.364063456377423</v>
      </c>
      <c r="J161" s="93">
        <v>33487.53</v>
      </c>
    </row>
    <row r="162" spans="1:10" ht="31.5" x14ac:dyDescent="0.25">
      <c r="A162" s="71" t="s">
        <v>194</v>
      </c>
      <c r="B162" s="52" t="s">
        <v>15</v>
      </c>
      <c r="C162" s="70" t="s">
        <v>195</v>
      </c>
      <c r="D162" s="54"/>
      <c r="E162" s="56"/>
      <c r="F162" s="94">
        <v>500</v>
      </c>
      <c r="G162" s="56">
        <v>500</v>
      </c>
      <c r="H162" s="56"/>
      <c r="I162" s="56"/>
      <c r="J162" s="56">
        <v>500</v>
      </c>
    </row>
    <row r="163" spans="1:10" ht="78.75" x14ac:dyDescent="0.25">
      <c r="A163" s="87" t="s">
        <v>196</v>
      </c>
      <c r="B163" s="52" t="s">
        <v>15</v>
      </c>
      <c r="C163" s="70" t="s">
        <v>197</v>
      </c>
      <c r="D163" s="54">
        <v>278.89999999999998</v>
      </c>
      <c r="E163" s="56">
        <f t="shared" si="39"/>
        <v>278.89999999999998</v>
      </c>
      <c r="F163" s="94">
        <f>E163+28.5</f>
        <v>307.39999999999998</v>
      </c>
      <c r="G163" s="56">
        <v>309.7</v>
      </c>
      <c r="H163" s="56">
        <v>184.25</v>
      </c>
      <c r="I163" s="56">
        <v>59.493057797868907</v>
      </c>
      <c r="J163" s="56">
        <v>125.44999999999999</v>
      </c>
    </row>
    <row r="164" spans="1:10" s="97" customFormat="1" x14ac:dyDescent="0.25">
      <c r="A164" s="95"/>
      <c r="B164" s="96"/>
      <c r="C164" s="95"/>
      <c r="D164" s="95"/>
      <c r="E164" s="95"/>
      <c r="H164" s="95"/>
      <c r="I164" s="95"/>
      <c r="J164" s="95"/>
    </row>
    <row r="165" spans="1:10" x14ac:dyDescent="0.25">
      <c r="A165" s="98"/>
      <c r="B165" s="99"/>
      <c r="C165" s="100"/>
      <c r="D165" s="100"/>
      <c r="E165" s="100"/>
      <c r="F165" s="101"/>
      <c r="G165" s="101"/>
      <c r="H165" s="102"/>
      <c r="I165" s="102"/>
      <c r="J165" s="102"/>
    </row>
    <row r="166" spans="1:10" x14ac:dyDescent="0.25">
      <c r="A166" s="98"/>
      <c r="B166" s="99"/>
      <c r="C166" s="100"/>
      <c r="D166" s="100"/>
      <c r="E166" s="100"/>
      <c r="F166" s="101"/>
      <c r="G166" s="101"/>
      <c r="H166" s="102"/>
      <c r="I166" s="102"/>
      <c r="J166" s="102"/>
    </row>
    <row r="167" spans="1:10" x14ac:dyDescent="0.25">
      <c r="A167" s="98"/>
      <c r="B167" s="99"/>
      <c r="C167" s="98"/>
      <c r="D167" s="98"/>
      <c r="E167" s="98"/>
    </row>
    <row r="168" spans="1:10" x14ac:dyDescent="0.25">
      <c r="A168" s="98"/>
      <c r="B168" s="99"/>
      <c r="C168" s="98"/>
      <c r="D168" s="98"/>
      <c r="E168" s="98"/>
    </row>
    <row r="169" spans="1:10" x14ac:dyDescent="0.25">
      <c r="A169" s="98"/>
      <c r="B169" s="99"/>
      <c r="C169" s="98"/>
      <c r="D169" s="98"/>
      <c r="E169" s="98"/>
    </row>
    <row r="170" spans="1:10" x14ac:dyDescent="0.25">
      <c r="A170" s="103"/>
      <c r="B170" s="99"/>
      <c r="C170" s="98"/>
      <c r="D170" s="98"/>
      <c r="E170" s="98"/>
    </row>
    <row r="171" spans="1:10" x14ac:dyDescent="0.25">
      <c r="A171" s="98"/>
      <c r="B171" s="99"/>
      <c r="C171" s="98"/>
      <c r="D171" s="98"/>
      <c r="E171" s="98"/>
    </row>
    <row r="172" spans="1:10" x14ac:dyDescent="0.25">
      <c r="A172" s="98"/>
      <c r="B172" s="99"/>
      <c r="C172" s="98"/>
      <c r="D172" s="98"/>
      <c r="E172" s="98"/>
    </row>
    <row r="173" spans="1:10" x14ac:dyDescent="0.25">
      <c r="A173" s="98"/>
      <c r="B173" s="99"/>
      <c r="C173" s="98"/>
      <c r="D173" s="98"/>
      <c r="E173" s="98"/>
    </row>
    <row r="174" spans="1:10" x14ac:dyDescent="0.25">
      <c r="A174" s="98"/>
      <c r="B174" s="99"/>
      <c r="C174" s="98"/>
      <c r="D174" s="98"/>
      <c r="E174" s="98"/>
    </row>
    <row r="175" spans="1:10" x14ac:dyDescent="0.25">
      <c r="A175" s="98"/>
      <c r="B175" s="99"/>
      <c r="C175" s="98"/>
      <c r="D175" s="98"/>
      <c r="E175" s="98"/>
    </row>
    <row r="176" spans="1:10" x14ac:dyDescent="0.25">
      <c r="A176" s="98"/>
      <c r="B176" s="99"/>
      <c r="C176" s="98"/>
      <c r="D176" s="98"/>
      <c r="E176" s="98"/>
    </row>
    <row r="177" spans="1:5" x14ac:dyDescent="0.25">
      <c r="A177" s="98"/>
      <c r="B177" s="99"/>
      <c r="C177" s="98"/>
      <c r="D177" s="98"/>
      <c r="E177" s="98"/>
    </row>
    <row r="178" spans="1:5" x14ac:dyDescent="0.25">
      <c r="A178" s="98"/>
      <c r="B178" s="99"/>
      <c r="C178" s="98"/>
      <c r="D178" s="98"/>
      <c r="E178" s="98"/>
    </row>
    <row r="179" spans="1:5" x14ac:dyDescent="0.25">
      <c r="A179" s="98"/>
      <c r="B179" s="99"/>
      <c r="C179" s="98"/>
      <c r="D179" s="98"/>
      <c r="E179" s="98"/>
    </row>
    <row r="180" spans="1:5" x14ac:dyDescent="0.25">
      <c r="A180" s="98"/>
      <c r="B180" s="99"/>
      <c r="C180" s="98"/>
      <c r="D180" s="98"/>
      <c r="E180" s="98"/>
    </row>
    <row r="181" spans="1:5" x14ac:dyDescent="0.25">
      <c r="A181" s="98"/>
      <c r="B181" s="99"/>
      <c r="C181" s="98"/>
      <c r="D181" s="98"/>
      <c r="E181" s="98"/>
    </row>
    <row r="182" spans="1:5" x14ac:dyDescent="0.25">
      <c r="A182" s="98"/>
      <c r="B182" s="99"/>
      <c r="C182" s="98"/>
      <c r="D182" s="98"/>
      <c r="E182" s="98"/>
    </row>
  </sheetData>
  <autoFilter ref="A7:J164">
    <filterColumn colId="1">
      <filters blank="1">
        <filter val="01"/>
        <filter val="02"/>
        <filter val="соф"/>
      </filters>
    </filterColumn>
  </autoFilter>
  <mergeCells count="12">
    <mergeCell ref="J5:J6"/>
    <mergeCell ref="H5:I5"/>
    <mergeCell ref="A1:J1"/>
    <mergeCell ref="A2:J2"/>
    <mergeCell ref="A3:J3"/>
    <mergeCell ref="A5:A6"/>
    <mergeCell ref="B5:B6"/>
    <mergeCell ref="C5:C6"/>
    <mergeCell ref="D5:D6"/>
    <mergeCell ref="E5:E6"/>
    <mergeCell ref="F5:F6"/>
    <mergeCell ref="G5:G6"/>
  </mergeCells>
  <printOptions horizontalCentered="1"/>
  <pageMargins left="0.15748031496062992" right="0.19685039370078741" top="0.31496062992125984" bottom="0.35433070866141736" header="0.15748031496062992" footer="0.19685039370078741"/>
  <pageSetup paperSize="9" scale="65"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vt:lpstr>
      <vt:lpstr>край!Заголовки_для_печати</vt:lpstr>
      <vt:lpstr>край!Область_печати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 Черных</dc:creator>
  <cp:lastModifiedBy>Ольга В. Черных</cp:lastModifiedBy>
  <cp:lastPrinted>2020-10-07T09:42:07Z</cp:lastPrinted>
  <dcterms:created xsi:type="dcterms:W3CDTF">2020-10-05T05:57:50Z</dcterms:created>
  <dcterms:modified xsi:type="dcterms:W3CDTF">2020-10-07T09:45:30Z</dcterms:modified>
</cp:coreProperties>
</file>