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20730" windowHeight="11760"/>
  </bookViews>
  <sheets>
    <sheet name="на 27.04" sheetId="1" r:id="rId1"/>
  </sheets>
  <definedNames>
    <definedName name="_xlnm._FilterDatabase" localSheetId="0" hidden="1">'на 27.04'!$A$7:$D$153</definedName>
    <definedName name="_xlnm.Print_Titles" localSheetId="0">'на 27.04'!$A:$A,'на 27.04'!$5:$7</definedName>
    <definedName name="_xlnm.Print_Area" localSheetId="0">'на 27.04'!$A$1:$E$149</definedName>
  </definedNames>
  <calcPr calcId="125725"/>
</workbook>
</file>

<file path=xl/calcChain.xml><?xml version="1.0" encoding="utf-8"?>
<calcChain xmlns="http://schemas.openxmlformats.org/spreadsheetml/2006/main">
  <c r="E27" i="1"/>
  <c r="E30"/>
  <c r="E46"/>
  <c r="E45"/>
  <c r="E125" l="1"/>
  <c r="E86"/>
  <c r="E84"/>
  <c r="E83"/>
  <c r="E75"/>
  <c r="E56"/>
  <c r="E55"/>
  <c r="E54"/>
  <c r="E43"/>
  <c r="E42"/>
  <c r="E136" l="1"/>
  <c r="E20"/>
  <c r="E143"/>
  <c r="E142"/>
  <c r="E141"/>
  <c r="E137"/>
  <c r="E139" l="1"/>
  <c r="E135"/>
  <c r="E134"/>
  <c r="E133" s="1"/>
  <c r="E129"/>
  <c r="E128" s="1"/>
  <c r="E121"/>
  <c r="E120"/>
  <c r="E109"/>
  <c r="E108" s="1"/>
  <c r="E103"/>
  <c r="E102"/>
  <c r="E93"/>
  <c r="E92" s="1"/>
  <c r="E73"/>
  <c r="E72"/>
  <c r="E67"/>
  <c r="E66" s="1"/>
  <c r="E16"/>
  <c r="E15"/>
  <c r="E71" l="1"/>
  <c r="E101"/>
  <c r="E119"/>
  <c r="E13"/>
  <c r="E14"/>
  <c r="E10"/>
  <c r="E12"/>
  <c r="E9"/>
  <c r="E11" l="1"/>
  <c r="E8"/>
</calcChain>
</file>

<file path=xl/sharedStrings.xml><?xml version="1.0" encoding="utf-8"?>
<sst xmlns="http://schemas.openxmlformats.org/spreadsheetml/2006/main" count="151" uniqueCount="110">
  <si>
    <t>Информация</t>
  </si>
  <si>
    <t>тыс. рублей</t>
  </si>
  <si>
    <t>Направление финансирования</t>
  </si>
  <si>
    <t>Перечислено получателям</t>
  </si>
  <si>
    <t>Всего по Государственной программе "Развитие сельского хозяйства и регулирование рынков сельскохозяйственной продукции, сырья и продовольствия"</t>
  </si>
  <si>
    <t>краевой бюджет</t>
  </si>
  <si>
    <t>федеральный бюджет</t>
  </si>
  <si>
    <t>На поддержку агропромышленного комплекса</t>
  </si>
  <si>
    <t>1 Подпрограмма "Развитие отраслей агропромышленного комплекса"</t>
  </si>
  <si>
    <t>Субсидии на компенсацию части стоимости приобретенных средств химической защиты растений (пестицидов)</t>
  </si>
  <si>
    <t>Субсидии на компенсацию части стоимости элитных и (или) репродукционных, и (или) гибридных семян сельскохозяйственных растений</t>
  </si>
  <si>
    <t>Субсидии на  компенсацию части затрат на производство и реализацию сухого молока и (или) сыра полутвердого, и (или) сыра твердого</t>
  </si>
  <si>
    <t>Субсидии на возмещение части затрат на уплату процентов по кредитам, полученным в российских кредитных организациях на срок до 2 лет</t>
  </si>
  <si>
    <t>Расходы на приобретение расходных материалов к лабораторному оборудованию, минеральных удобрений, оригинальных и элитных семян сельскохозяйственных растений для их последующей безвозмездной передачи сельскохозяйственным научным организациям, расположенным на территории края, образовательным организациям высшего образования, зарегистрированным на территории края</t>
  </si>
  <si>
    <t>Субсидии  государственным и муниципальным предприятиям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овощей открытого грунта</t>
  </si>
  <si>
    <t>Субсидии на возмещение части затрат на уплату процентов по кредитам, полученным до срок до 2 лет, на приобретение российского сырья для первичной и последующей промышленной переработки и сырья для последующей переработки</t>
  </si>
  <si>
    <t>Субсидии на  компенсацию части затрат на содержание племенных рогачей маралов</t>
  </si>
  <si>
    <t>Субсидии на компенсацию части затрат на содержание коров молочного направления с использованием электрической энергии, вырабатываемой дизельными электростанциями</t>
  </si>
  <si>
    <t>Субсидии на компенсацию части затрат на приобретение кормов для рыбы</t>
  </si>
  <si>
    <r>
      <t xml:space="preserve">Субсидии на возмещение части затрат на уплату процентов по кредитам (займам), полученным </t>
    </r>
    <r>
      <rPr>
        <b/>
        <sz val="12"/>
        <rFont val="Times New Roman"/>
        <family val="1"/>
        <charset val="204"/>
      </rPr>
      <t xml:space="preserve">на срок до 1 года </t>
    </r>
  </si>
  <si>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</si>
  <si>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Гранты на развитие несельскохозяйственных видов деятельности</t>
  </si>
  <si>
    <t>Субсидии на компенсацию части затрат на производство и реализацию молока</t>
  </si>
  <si>
    <t xml:space="preserve">Субсидии на компенсацию части затрат на производство и реализацию мяса кур мясных пород </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</si>
  <si>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</si>
  <si>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Субсидии на удешевление стоимости семени и жидкого азота, реализованных в крае для искусственного осеменения сельскохозяйственных животных</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</si>
  <si>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</si>
  <si>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Субсидии на возмещение части  затрат на уплату процентов по кредитным договорам (договорам займа), заключенным с 1 января 2017 года на срок до 2 лет</t>
  </si>
  <si>
    <t>Субсидии на компенсацию части затрат на оплату потребленной тепловой и электрической энергии, используемой при выращивании овощей</t>
  </si>
  <si>
    <t xml:space="preserve">Расходы на закупку услуг по агрохимическому и фитопатологическому обследованию земель сельскохозяйственного назначения </t>
  </si>
  <si>
    <t>Субсидии на компенсацию части затрат на содержание коров и нетелей крупного рогатого скота</t>
  </si>
  <si>
    <t>Субсидии на возмещение части затрат, связанных с проведением добровольной сертификации пищевых продуктов</t>
  </si>
  <si>
    <t>Субсидии на возмещение части затрат, связанных с оказанием услуг по продвижению пищевых продуктов</t>
  </si>
  <si>
    <r>
      <t xml:space="preserve">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t>
    </r>
    <r>
      <rPr>
        <b/>
        <sz val="12"/>
        <rFont val="Times New Roman"/>
        <family val="1"/>
        <charset val="204"/>
      </rPr>
      <t>зерновыми, зернобобовыми и кормовыми</t>
    </r>
    <r>
      <rPr>
        <sz val="12"/>
        <rFont val="Times New Roman"/>
        <family val="1"/>
        <charset val="204"/>
      </rPr>
      <t xml:space="preserve">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семян подсолнечника и овощей открытого грунта </t>
    </r>
  </si>
  <si>
    <t>Субсидии на возмещение части затрат, направленных на повышение продуктивности в молочном скотоводстве</t>
  </si>
  <si>
    <t>Субсидии  на компенсацию части стоимости элитных семян сельскохозяйственных растений</t>
  </si>
  <si>
    <t>Субсидии на компенсацию части затрат на закладку и уход за многолетними насаждениями</t>
  </si>
  <si>
    <t xml:space="preserve">Субсидии на  компенсацию части затрат на содержание племенного маточного поголовья с/х животных, племенных быков-производителей  </t>
  </si>
  <si>
    <t xml:space="preserve">Субсидии на возмещение части процентных ставок по кредитам (займам), полученным на развитие малых форм хозяйствования </t>
  </si>
  <si>
    <t>Субсидии на возмещение части затрат на уплату страховых премий по договорам с/х страхования в области растениеводства</t>
  </si>
  <si>
    <t>Субсидии на возмещение части затрат на уплату страховых премий по договорам с/х страхования в области животноводства</t>
  </si>
  <si>
    <t xml:space="preserve">Гранты начинающим фермерам </t>
  </si>
  <si>
    <t>Гранты на развитие семейных животноводческих ферм</t>
  </si>
  <si>
    <t>Гранты сельскохозяйственным потребительским кооперативам на развитие материально-технической базы</t>
  </si>
  <si>
    <t>2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</si>
  <si>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</si>
  <si>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r>
      <t xml:space="preserve">Расходы на закупку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t>
    </r>
    <r>
      <rPr>
        <b/>
        <sz val="12"/>
        <color rgb="FF996633"/>
        <rFont val="Times New Roman"/>
        <family val="1"/>
        <charset val="204"/>
      </rPr>
      <t>(ветслужба)</t>
    </r>
  </si>
  <si>
    <r>
      <t>Субвенции бюджетам муниципальных районов и городских округов на выполнение отдельных государственных полномочий по организации проведения мероприятий по отлову и содержанию безнадзорных животных</t>
    </r>
    <r>
      <rPr>
        <b/>
        <sz val="11"/>
        <color rgb="FF996633"/>
        <rFont val="Times New Roman"/>
        <family val="1"/>
        <charset val="204"/>
      </rPr>
      <t xml:space="preserve"> (ветслужба)</t>
    </r>
  </si>
  <si>
    <t>3 Подпрограмма "Стимулирование инвестиционной деятельности в агропромышленном комплексе"</t>
  </si>
  <si>
    <t>Субсидии на возмещение затрат на уплату процентов по заключенному с 1 января 2018 года мировому соглашению</t>
  </si>
  <si>
    <t xml:space="preserve">Субсидии на возмещение части затрат на уплату процентов по кредитам, полученным на срок до 10 лет </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</si>
  <si>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</si>
  <si>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Субсидии на возмещение части прямых понесенных затрат на создание объектов агропромышленного комплекса</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</si>
  <si>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</si>
  <si>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</si>
  <si>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Субсидии на возмещение части затрат на уплату процентов по инвестиционным кредитам (займам), полученным на срок до 10 лет</t>
  </si>
  <si>
    <r>
      <t>Субсидии на возмещение части затрат на уплату процентов по инвестиционным кредитам (займам), полученным</t>
    </r>
    <r>
      <rPr>
        <b/>
        <sz val="12"/>
        <rFont val="Times New Roman"/>
        <family val="1"/>
        <charset val="204"/>
      </rPr>
      <t xml:space="preserve"> </t>
    </r>
    <r>
      <rPr>
        <sz val="12"/>
        <rFont val="Times New Roman"/>
        <family val="1"/>
        <charset val="204"/>
      </rPr>
      <t>на цели развития подотрасли животноводства на срок до 8 лет, до 15 лет</t>
    </r>
  </si>
  <si>
    <t>Субсидии на возмещение части затрат на уплату процентов по инвестиционным кредитам (займам), полученным на срок до 8 лет и до 15 лет</t>
  </si>
  <si>
    <t xml:space="preserve">Субсидии на возмещение части прямых понесенных затрат на создание и (или) модернизацию животноводческих комплексов молочного направления (молочных ферм) и (или) картофелехранилищ (овощехранилищ), и (или) тепличных комплексов, и (или) селекционно-семеноводческих центров в растениеводстве, и (или) создание оптово-распределительных центров, а также на приобретение техники и (или) оборудования </t>
  </si>
  <si>
    <t>4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</si>
  <si>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</si>
  <si>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</si>
  <si>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Субсидии на компенсацию части затрат, связанных с проведением капитального ремонта тракторов и (или) их агрегатов</t>
  </si>
  <si>
    <t>Расходы на приобретение изделий автомобильной промышленности, тракторов и сельскохозяйственных машин, лабораторного оборудования для передачи в федеральную собственность для нужд научных организаций, расположенных на территории края, или образовательных организаций высшего образования, зарегистрированных на территории края</t>
  </si>
  <si>
    <t>Субсидии на компенсацию части затрат, связанных с оплатой первоначального (авансового) лизингового взноса и  очередных лизинговых платежей</t>
  </si>
  <si>
    <t>Субсидии на компенсацию части затрат, связанных с приобретением машин и оборудования для пищевой, перерабатывающей промышленности, модульных объектов,  медицинской техники, оборудования лабораторного для анализа молока</t>
  </si>
  <si>
    <t>Субсидии на компенсацию части затрат, связанных с приобретением новых самоходных зерноуборочных и (или) самоходных кормоуборочных комбайнов, и (или) зерновых сушилок</t>
  </si>
  <si>
    <t>5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</si>
  <si>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</si>
  <si>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Субсидии на возмещение части фактически осуществленных затрат в рамках гидромелиоративных мероприятий по строительству оросительных (осушительных) систем общего и (или) индивидуального пользования и (или) отдельно расположенных гидротехнических сооружений</t>
  </si>
  <si>
    <t>6 Подпрограмма "Кадровое обеспечение агропромышленного комплекса"</t>
  </si>
  <si>
    <t>Социальная выплата рабочим, служащим сельскохозяйственных товаропроизводителей, вновь созданных сельскохозяйственных товаропроизводителей на компенсацию затрат, связанных с получением высшего образования по очно-заочной, заочной форме обучения</t>
  </si>
  <si>
    <t>Оплата услуг по проведению лекций, семинаров,  дополнительного профессионального образования рабочих, служащих сельскохозяйственных товаропроизводителей, вновь созданных сельскохозяйственных товаропроизводителей и организаций агропромышленного комплекса организациям, осуществляющим образовательную деятельность по дополнительным профессиональным программам</t>
  </si>
  <si>
    <t>Социальные выплаты на обустройство молодым специалистам, молодым рабочим</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</si>
  <si>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</si>
  <si>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Субсидии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</si>
  <si>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практики студента</t>
  </si>
  <si>
    <t>Субсидии базовым хозяйствам на компенсацию затрат, связанных  с выплатой заработной платы  студентам, в случае их трудоустройства по срочному трудовому договору в период прохождения производственной практики</t>
  </si>
  <si>
    <t>Социальные выплаты на обустройство гражданам, изъявившим желание переехать на постоянное место жительства в сельскую местность и заключившим трудовой договор с сельскохозяйственным товаропроизводителем, вновь созданным сельскохозяйственным товаропроизводителем</t>
  </si>
  <si>
    <r>
      <t>Субсидии на цели, не связанные с финансовым обеспечением выполнения государственного задания на оказание государственных услуг (выполнение работ) для приобретения племенных телок и (или) нетелей молочного направления продуктивности, изделий автомобильной промышленности, тракторов и сельскохозяйственных машин, оборудования технологического для легкой и пищевой промышленности, модульных объектов в целях укрепления их материально-технической базы</t>
    </r>
    <r>
      <rPr>
        <sz val="12"/>
        <color rgb="FF008080"/>
        <rFont val="Times New Roman"/>
        <family val="1"/>
        <charset val="204"/>
      </rPr>
      <t xml:space="preserve"> (минобразования края)</t>
    </r>
  </si>
  <si>
    <t>7 Подпрограмма "Устойчивое развитие сельских территорий"</t>
  </si>
  <si>
    <t>Субсидии организациям АПК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</si>
  <si>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</si>
  <si>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Улучшение жилищных условий граждан, проживающих в сельской местности, в том числе молодых семей и молодых специалистов</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</si>
  <si>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</si>
  <si>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8 Подпрограмма "Поддержка садоводства, огородничества и дачного хозяйства"</t>
  </si>
  <si>
    <t>Гранты некоммерческим объединениям на реализацию программ развития инфраструктуры территорий некоммерческих объединений</t>
  </si>
  <si>
    <t xml:space="preserve">Гранты некоммерческим объединениям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объединения </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</si>
  <si>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объединений к источникам электроснабжения, водоснабжения</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</si>
  <si>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</si>
  <si>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</si>
  <si>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(грбс - 121)</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</si>
  <si>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</si>
  <si>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</si>
  <si>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</si>
  <si>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</si>
  <si>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</si>
  <si>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</si>
  <si>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r>
      <t>за счет доходов от сдачи в аренду имущества</t>
    </r>
    <r>
      <rPr>
        <sz val="11"/>
        <rFont val="Times New Roman"/>
        <family val="1"/>
        <charset val="204"/>
      </rPr>
      <t xml:space="preserve"> (ветслужба)</t>
    </r>
  </si>
  <si>
    <t>Расходы на закупку компьютерного программного обеспечения и услуг по его поддержке и адаптации, электронно-вычислительной техники, оргтехники, сетевого и серверного оборудования</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</si>
  <si>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</si>
  <si>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</si>
  <si>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Расходы на закупку консультационных услуг</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</si>
  <si>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</si>
  <si>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r>
      <rPr>
        <b/>
        <u/>
        <sz val="12"/>
        <rFont val="Times New Roman"/>
        <family val="1"/>
        <charset val="204"/>
      </rPr>
      <t xml:space="preserve">Справочно: </t>
    </r>
    <r>
      <rPr>
        <b/>
        <sz val="12"/>
        <rFont val="Times New Roman"/>
        <family val="1"/>
        <charset val="204"/>
      </rPr>
      <t>перечислено получателям по состоянию на 27.04.2017</t>
    </r>
  </si>
  <si>
    <t>по состоянию на 27.04.2018</t>
  </si>
  <si>
    <r>
      <t xml:space="preserve">Средства из резервного фонда  Правительства Красноярского края для предупреждения эпизоотий на территории Красноярского края </t>
    </r>
    <r>
      <rPr>
        <sz val="12"/>
        <rFont val="Times New Roman"/>
        <family val="1"/>
        <charset val="204"/>
      </rPr>
      <t>(распоряжение Правительства Красноярского края от 07.12.2017 № 862-р)</t>
    </r>
  </si>
  <si>
    <t>о финансировании из краевого бюджета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2018 году</t>
  </si>
  <si>
    <t>Остаток  средств бюджета</t>
  </si>
  <si>
    <t>Предусмотрено Госпрограммой от 13.03.2018                 № 85-п</t>
  </si>
</sst>
</file>

<file path=xl/styles.xml><?xml version="1.0" encoding="utf-8"?>
<styleSheet xmlns="http://schemas.openxmlformats.org/spreadsheetml/2006/main">
  <numFmts count="4">
    <numFmt numFmtId="164" formatCode="#,##0.0"/>
    <numFmt numFmtId="165" formatCode="#,##0.000000"/>
    <numFmt numFmtId="166" formatCode="?"/>
    <numFmt numFmtId="167" formatCode="#,##0.000"/>
  </numFmts>
  <fonts count="20">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2"/>
      <color rgb="FFFF0000"/>
      <name val="Times New Roman"/>
      <family val="1"/>
      <charset val="204"/>
    </font>
    <font>
      <b/>
      <i/>
      <sz val="12"/>
      <color rgb="FF0070C0"/>
      <name val="Times New Roman"/>
      <family val="1"/>
      <charset val="204"/>
    </font>
    <font>
      <b/>
      <i/>
      <sz val="12"/>
      <name val="Times New Roman"/>
      <family val="1"/>
      <charset val="204"/>
    </font>
    <font>
      <i/>
      <sz val="12"/>
      <color rgb="FF0070C0"/>
      <name val="Times New Roman"/>
      <family val="1"/>
      <charset val="204"/>
    </font>
    <font>
      <b/>
      <i/>
      <sz val="12"/>
      <color rgb="FFFF0000"/>
      <name val="Times New Roman"/>
      <family val="1"/>
      <charset val="204"/>
    </font>
    <font>
      <b/>
      <sz val="11"/>
      <color rgb="FF996633"/>
      <name val="Times New Roman"/>
      <family val="1"/>
      <charset val="204"/>
    </font>
    <font>
      <b/>
      <sz val="12"/>
      <color rgb="FF996633"/>
      <name val="Times New Roman"/>
      <family val="1"/>
      <charset val="204"/>
    </font>
    <font>
      <sz val="13"/>
      <name val="Times New Roman"/>
      <family val="1"/>
      <charset val="204"/>
    </font>
    <font>
      <sz val="12"/>
      <color indexed="8"/>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
      <b/>
      <u/>
      <sz val="12"/>
      <name val="Times New Roman"/>
      <family val="1"/>
      <charset val="204"/>
    </font>
  </fonts>
  <fills count="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72">
    <xf numFmtId="0" fontId="0" fillId="0" borderId="0" xfId="0"/>
    <xf numFmtId="0" fontId="3" fillId="0" borderId="0" xfId="0" applyFont="1" applyAlignment="1">
      <alignment vertical="top"/>
    </xf>
    <xf numFmtId="0" fontId="3"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165" fontId="3" fillId="0" borderId="0" xfId="0" applyNumberFormat="1" applyFont="1" applyAlignment="1">
      <alignment vertical="top"/>
    </xf>
    <xf numFmtId="0" fontId="3" fillId="0" borderId="0" xfId="0" applyFont="1" applyFill="1" applyAlignment="1">
      <alignment horizontal="right" vertical="top"/>
    </xf>
    <xf numFmtId="0" fontId="5" fillId="0" borderId="0" xfId="0" applyFont="1" applyAlignment="1">
      <alignment horizontal="right"/>
    </xf>
    <xf numFmtId="0" fontId="3" fillId="0" borderId="0" xfId="0" applyFont="1" applyAlignment="1">
      <alignment horizontal="center" vertical="center"/>
    </xf>
    <xf numFmtId="0" fontId="6" fillId="2" borderId="1" xfId="0" applyFont="1" applyFill="1" applyBorder="1" applyAlignment="1">
      <alignment horizontal="left" vertical="top" wrapText="1"/>
    </xf>
    <xf numFmtId="4" fontId="7" fillId="2" borderId="1" xfId="0" applyNumberFormat="1" applyFont="1" applyFill="1" applyBorder="1" applyAlignment="1">
      <alignment horizontal="right" wrapText="1"/>
    </xf>
    <xf numFmtId="4" fontId="2" fillId="2" borderId="0" xfId="0" applyNumberFormat="1" applyFont="1" applyFill="1" applyAlignment="1">
      <alignment vertical="top"/>
    </xf>
    <xf numFmtId="0" fontId="2" fillId="2" borderId="0" xfId="0" applyFont="1" applyFill="1" applyAlignment="1">
      <alignment vertical="top"/>
    </xf>
    <xf numFmtId="0" fontId="8" fillId="0" borderId="1" xfId="0" applyFont="1" applyFill="1" applyBorder="1" applyAlignment="1">
      <alignment horizontal="left" vertical="top" wrapText="1" indent="2"/>
    </xf>
    <xf numFmtId="4" fontId="8" fillId="0" borderId="1" xfId="0" applyNumberFormat="1" applyFont="1" applyFill="1" applyBorder="1" applyAlignment="1">
      <alignment horizontal="right" wrapText="1"/>
    </xf>
    <xf numFmtId="4" fontId="9" fillId="0" borderId="0" xfId="0" applyNumberFormat="1" applyFont="1" applyFill="1" applyAlignment="1">
      <alignment vertical="top"/>
    </xf>
    <xf numFmtId="0" fontId="9" fillId="0" borderId="0" xfId="0" applyFont="1" applyFill="1" applyAlignment="1">
      <alignment vertical="top"/>
    </xf>
    <xf numFmtId="0" fontId="6" fillId="3" borderId="1" xfId="0" applyFont="1" applyFill="1" applyBorder="1" applyAlignment="1">
      <alignment horizontal="left" vertical="top" wrapText="1"/>
    </xf>
    <xf numFmtId="4" fontId="7" fillId="3" borderId="1" xfId="0" applyNumberFormat="1" applyFont="1" applyFill="1" applyBorder="1" applyAlignment="1">
      <alignment horizontal="right" wrapText="1"/>
    </xf>
    <xf numFmtId="4" fontId="2" fillId="3" borderId="0" xfId="0" applyNumberFormat="1" applyFont="1" applyFill="1" applyAlignment="1">
      <alignment vertical="top"/>
    </xf>
    <xf numFmtId="0" fontId="2" fillId="3" borderId="0" xfId="0" applyFont="1" applyFill="1" applyAlignment="1">
      <alignment vertical="top"/>
    </xf>
    <xf numFmtId="0" fontId="10" fillId="0" borderId="1" xfId="0" applyFont="1" applyFill="1" applyBorder="1" applyAlignment="1">
      <alignment horizontal="left" vertical="top" wrapText="1" indent="2"/>
    </xf>
    <xf numFmtId="0" fontId="7" fillId="0" borderId="1" xfId="0" applyFont="1" applyFill="1" applyBorder="1" applyAlignment="1">
      <alignment horizontal="left" vertical="top" wrapText="1"/>
    </xf>
    <xf numFmtId="4" fontId="7" fillId="0" borderId="1" xfId="0" applyNumberFormat="1" applyFont="1" applyFill="1" applyBorder="1" applyAlignment="1">
      <alignment horizontal="right" wrapText="1"/>
    </xf>
    <xf numFmtId="0" fontId="7" fillId="0" borderId="0" xfId="0" applyFont="1" applyAlignment="1">
      <alignment vertical="top"/>
    </xf>
    <xf numFmtId="0" fontId="11" fillId="0" borderId="0" xfId="0" applyFont="1" applyAlignment="1">
      <alignment vertical="top"/>
    </xf>
    <xf numFmtId="166" fontId="3" fillId="4" borderId="1" xfId="0" applyNumberFormat="1" applyFont="1" applyFill="1" applyBorder="1" applyAlignment="1" applyProtection="1">
      <alignment horizontal="left" vertical="center" wrapText="1"/>
    </xf>
    <xf numFmtId="4" fontId="3" fillId="0" borderId="1" xfId="0" applyNumberFormat="1" applyFont="1" applyFill="1" applyBorder="1" applyAlignment="1">
      <alignment horizontal="right" wrapText="1"/>
    </xf>
    <xf numFmtId="4" fontId="3" fillId="0" borderId="1" xfId="0" applyNumberFormat="1" applyFont="1" applyFill="1" applyBorder="1" applyAlignment="1">
      <alignment horizontal="right"/>
    </xf>
    <xf numFmtId="164" fontId="3" fillId="0" borderId="1" xfId="0" applyNumberFormat="1" applyFont="1" applyFill="1" applyBorder="1" applyAlignment="1">
      <alignment horizontal="right" wrapText="1"/>
    </xf>
    <xf numFmtId="167" fontId="3" fillId="0" borderId="1" xfId="0" applyNumberFormat="1" applyFont="1" applyFill="1" applyBorder="1" applyAlignment="1">
      <alignment horizontal="right" wrapText="1"/>
    </xf>
    <xf numFmtId="0" fontId="3" fillId="0" borderId="1" xfId="0" applyNumberFormat="1" applyFont="1" applyFill="1" applyBorder="1" applyAlignment="1">
      <alignment horizontal="left" vertical="top" wrapText="1"/>
    </xf>
    <xf numFmtId="0" fontId="3" fillId="4" borderId="1" xfId="0" applyNumberFormat="1" applyFont="1" applyFill="1" applyBorder="1" applyAlignment="1">
      <alignment horizontal="left" vertical="top" wrapText="1"/>
    </xf>
    <xf numFmtId="0" fontId="3" fillId="4" borderId="2"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4" borderId="2" xfId="0" applyNumberFormat="1"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 xfId="0" applyFont="1" applyFill="1" applyBorder="1" applyAlignment="1">
      <alignment horizontal="left" vertical="top" wrapText="1"/>
    </xf>
    <xf numFmtId="4" fontId="3" fillId="0" borderId="2" xfId="0" applyNumberFormat="1" applyFont="1" applyFill="1" applyBorder="1" applyAlignment="1">
      <alignment horizontal="right" wrapText="1"/>
    </xf>
    <xf numFmtId="0" fontId="3" fillId="0" borderId="2" xfId="0" applyFont="1" applyFill="1" applyBorder="1" applyAlignment="1">
      <alignment horizontal="left" vertical="top" wrapText="1"/>
    </xf>
    <xf numFmtId="0" fontId="14" fillId="0" borderId="5" xfId="0" applyFont="1" applyFill="1" applyBorder="1" applyAlignment="1">
      <alignment horizontal="left" vertical="top" wrapText="1"/>
    </xf>
    <xf numFmtId="0" fontId="3" fillId="0" borderId="2" xfId="0" applyFont="1" applyFill="1" applyBorder="1" applyAlignment="1">
      <alignment vertical="top" wrapText="1"/>
    </xf>
    <xf numFmtId="0" fontId="10" fillId="0" borderId="1" xfId="0" applyFont="1" applyFill="1" applyBorder="1" applyAlignment="1">
      <alignment horizontal="left" wrapText="1" indent="2"/>
    </xf>
    <xf numFmtId="167" fontId="7" fillId="0" borderId="1" xfId="0" applyNumberFormat="1" applyFont="1" applyFill="1" applyBorder="1" applyAlignment="1">
      <alignment horizontal="right" wrapText="1"/>
    </xf>
    <xf numFmtId="167" fontId="8" fillId="0" borderId="1" xfId="0" applyNumberFormat="1" applyFont="1" applyFill="1" applyBorder="1" applyAlignment="1">
      <alignment horizontal="right" wrapText="1"/>
    </xf>
    <xf numFmtId="0" fontId="15" fillId="0" borderId="1" xfId="0" applyFont="1" applyFill="1" applyBorder="1" applyAlignment="1">
      <alignment horizontal="left" vertical="top" wrapText="1"/>
    </xf>
    <xf numFmtId="49" fontId="3" fillId="0" borderId="2" xfId="0" applyNumberFormat="1" applyFont="1" applyFill="1" applyBorder="1" applyAlignment="1">
      <alignment horizontal="left" vertical="top" wrapText="1"/>
    </xf>
    <xf numFmtId="4" fontId="7" fillId="0" borderId="0" xfId="0" applyNumberFormat="1" applyFont="1" applyAlignment="1">
      <alignment vertical="top"/>
    </xf>
    <xf numFmtId="0" fontId="3" fillId="0" borderId="1" xfId="0" applyFont="1" applyFill="1" applyBorder="1" applyAlignment="1">
      <alignment vertical="top" wrapText="1"/>
    </xf>
    <xf numFmtId="0" fontId="17" fillId="0" borderId="1" xfId="0" applyFont="1" applyFill="1" applyBorder="1" applyAlignment="1">
      <alignment horizontal="left" vertical="top" wrapText="1"/>
    </xf>
    <xf numFmtId="4" fontId="18" fillId="0" borderId="1" xfId="0" applyNumberFormat="1" applyFont="1" applyFill="1" applyBorder="1" applyAlignment="1">
      <alignment horizontal="right" wrapText="1"/>
    </xf>
    <xf numFmtId="0" fontId="17" fillId="0" borderId="0" xfId="0" applyFont="1" applyAlignment="1">
      <alignment vertical="top"/>
    </xf>
    <xf numFmtId="0" fontId="3" fillId="0" borderId="0" xfId="0" applyFont="1" applyFill="1" applyAlignment="1">
      <alignment vertical="top"/>
    </xf>
    <xf numFmtId="0" fontId="17" fillId="0" borderId="0" xfId="0" applyFont="1" applyFill="1" applyAlignment="1">
      <alignment vertical="top"/>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0" xfId="0" applyFont="1" applyFill="1" applyAlignment="1">
      <alignment vertical="top" wrapText="1"/>
    </xf>
    <xf numFmtId="0" fontId="3" fillId="0" borderId="0" xfId="0" applyFont="1" applyAlignment="1">
      <alignment horizontal="right" vertical="top"/>
    </xf>
    <xf numFmtId="165" fontId="3" fillId="0" borderId="0" xfId="0" applyNumberFormat="1" applyFont="1" applyAlignment="1">
      <alignment horizontal="right" vertical="top"/>
    </xf>
    <xf numFmtId="0" fontId="3" fillId="5" borderId="0" xfId="0" applyFont="1" applyFill="1" applyAlignment="1">
      <alignment vertical="top"/>
    </xf>
    <xf numFmtId="1" fontId="3" fillId="0" borderId="1" xfId="0" applyNumberFormat="1" applyFont="1" applyFill="1" applyBorder="1" applyAlignment="1">
      <alignment horizontal="center" vertical="center" wrapText="1"/>
    </xf>
    <xf numFmtId="1" fontId="3" fillId="0" borderId="0" xfId="0" applyNumberFormat="1" applyFont="1" applyAlignment="1">
      <alignment horizontal="center" vertical="center"/>
    </xf>
    <xf numFmtId="0" fontId="3" fillId="0" borderId="1" xfId="0" applyFont="1" applyBorder="1" applyAlignment="1"/>
    <xf numFmtId="0" fontId="3" fillId="0" borderId="1" xfId="0" applyFont="1" applyFill="1" applyBorder="1" applyAlignment="1"/>
    <xf numFmtId="4" fontId="7" fillId="2" borderId="1" xfId="0" applyNumberFormat="1" applyFont="1" applyFill="1" applyBorder="1" applyAlignment="1">
      <alignment horizontal="right"/>
    </xf>
    <xf numFmtId="0" fontId="3" fillId="2" borderId="0" xfId="0" applyFont="1" applyFill="1" applyAlignment="1">
      <alignment vertical="top"/>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top" wrapText="1"/>
    </xf>
    <xf numFmtId="14" fontId="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71"/>
  <sheetViews>
    <sheetView showZeros="0" tabSelected="1" view="pageBreakPreview" zoomScale="90" zoomScaleNormal="60" zoomScaleSheetLayoutView="90" workbookViewId="0">
      <selection activeCell="B5" sqref="B5:B6"/>
    </sheetView>
  </sheetViews>
  <sheetFormatPr defaultRowHeight="15.75"/>
  <cols>
    <col min="1" max="1" width="73.7109375" style="53" customWidth="1"/>
    <col min="2" max="2" width="17" style="1" customWidth="1"/>
    <col min="3" max="3" width="14.42578125" style="4" customWidth="1"/>
    <col min="4" max="4" width="17.85546875" style="60" customWidth="1"/>
    <col min="5" max="5" width="25.42578125" style="1" hidden="1" customWidth="1"/>
    <col min="6" max="8" width="10.140625" style="1" customWidth="1"/>
    <col min="9" max="16384" width="9.140625" style="1"/>
  </cols>
  <sheetData>
    <row r="1" spans="1:6">
      <c r="A1" s="69" t="s">
        <v>0</v>
      </c>
      <c r="B1" s="69"/>
      <c r="C1" s="69"/>
      <c r="D1" s="69"/>
      <c r="E1" s="69"/>
    </row>
    <row r="2" spans="1:6" ht="35.25" customHeight="1">
      <c r="A2" s="69" t="s">
        <v>107</v>
      </c>
      <c r="B2" s="69"/>
      <c r="C2" s="69"/>
      <c r="D2" s="69"/>
      <c r="E2" s="69"/>
    </row>
    <row r="3" spans="1:6">
      <c r="A3" s="70" t="s">
        <v>105</v>
      </c>
      <c r="B3" s="70"/>
      <c r="C3" s="70"/>
      <c r="D3" s="70"/>
      <c r="E3" s="70"/>
    </row>
    <row r="4" spans="1:6" ht="25.5" customHeight="1">
      <c r="A4" s="2"/>
      <c r="B4" s="3"/>
      <c r="D4" s="53"/>
      <c r="E4" s="6" t="s">
        <v>1</v>
      </c>
    </row>
    <row r="5" spans="1:6" s="7" customFormat="1" ht="31.5" customHeight="1">
      <c r="A5" s="71" t="s">
        <v>2</v>
      </c>
      <c r="B5" s="67" t="s">
        <v>109</v>
      </c>
      <c r="C5" s="67" t="s">
        <v>3</v>
      </c>
      <c r="D5" s="71" t="s">
        <v>108</v>
      </c>
      <c r="E5" s="67" t="s">
        <v>104</v>
      </c>
    </row>
    <row r="6" spans="1:6" s="7" customFormat="1" ht="48" customHeight="1">
      <c r="A6" s="71"/>
      <c r="B6" s="68"/>
      <c r="C6" s="68"/>
      <c r="D6" s="71"/>
      <c r="E6" s="68"/>
    </row>
    <row r="7" spans="1:6" s="62" customFormat="1">
      <c r="A7" s="61">
        <v>1</v>
      </c>
      <c r="B7" s="61">
        <v>2</v>
      </c>
      <c r="C7" s="61">
        <v>3</v>
      </c>
      <c r="D7" s="61">
        <v>4</v>
      </c>
      <c r="E7" s="62">
        <v>8</v>
      </c>
    </row>
    <row r="8" spans="1:6" s="11" customFormat="1" ht="47.25">
      <c r="A8" s="8" t="s">
        <v>4</v>
      </c>
      <c r="B8" s="9">
        <v>7033831.9000000004</v>
      </c>
      <c r="C8" s="9">
        <v>1666967.0786800003</v>
      </c>
      <c r="D8" s="9">
        <v>5325732.2143100007</v>
      </c>
      <c r="E8" s="9" t="e">
        <f>E9+E10</f>
        <v>#REF!</v>
      </c>
      <c r="F8" s="10"/>
    </row>
    <row r="9" spans="1:6" s="15" customFormat="1">
      <c r="A9" s="12" t="s">
        <v>5</v>
      </c>
      <c r="B9" s="13">
        <v>5747862.2000000002</v>
      </c>
      <c r="C9" s="13">
        <v>1169548.4235200002</v>
      </c>
      <c r="D9" s="13">
        <v>4559677.4353100006</v>
      </c>
      <c r="E9" s="13" t="e">
        <f t="shared" ref="E9" si="0">E15+E67+E72+E93+E102+E109+E120+E134+E129</f>
        <v>#REF!</v>
      </c>
      <c r="F9" s="14"/>
    </row>
    <row r="10" spans="1:6" s="15" customFormat="1">
      <c r="A10" s="12" t="s">
        <v>6</v>
      </c>
      <c r="B10" s="13">
        <v>1285969.7</v>
      </c>
      <c r="C10" s="13">
        <v>497418.65515999997</v>
      </c>
      <c r="D10" s="13">
        <v>766054.77899999998</v>
      </c>
      <c r="E10" s="13" t="e">
        <f t="shared" ref="E10" si="1">E16+E73+E103+E121</f>
        <v>#REF!</v>
      </c>
      <c r="F10" s="14"/>
    </row>
    <row r="11" spans="1:6" s="19" customFormat="1">
      <c r="A11" s="16" t="s">
        <v>7</v>
      </c>
      <c r="B11" s="17">
        <v>4424556.8</v>
      </c>
      <c r="C11" s="17">
        <v>1432084.0901800001</v>
      </c>
      <c r="D11" s="17">
        <v>2964500.9578100005</v>
      </c>
      <c r="E11" s="17" t="e">
        <f>E12+E13</f>
        <v>#REF!</v>
      </c>
      <c r="F11" s="18"/>
    </row>
    <row r="12" spans="1:6" s="15" customFormat="1">
      <c r="A12" s="20" t="s">
        <v>5</v>
      </c>
      <c r="B12" s="13">
        <v>3164555.8</v>
      </c>
      <c r="C12" s="13">
        <v>950323.46072000009</v>
      </c>
      <c r="D12" s="13">
        <v>2208756.8531100005</v>
      </c>
      <c r="E12" s="13" t="e">
        <f t="shared" ref="E12" si="2">E15+E72+E93+E102</f>
        <v>#REF!</v>
      </c>
      <c r="F12" s="14"/>
    </row>
    <row r="13" spans="1:6" s="15" customFormat="1">
      <c r="A13" s="20" t="s">
        <v>6</v>
      </c>
      <c r="B13" s="13">
        <v>1260001</v>
      </c>
      <c r="C13" s="13">
        <v>481760.62945999997</v>
      </c>
      <c r="D13" s="13">
        <v>755744.10470000003</v>
      </c>
      <c r="E13" s="13" t="e">
        <f t="shared" ref="E13" si="3">E16+E73+E103</f>
        <v>#REF!</v>
      </c>
      <c r="F13" s="14"/>
    </row>
    <row r="14" spans="1:6" s="23" customFormat="1" ht="31.5">
      <c r="A14" s="21" t="s">
        <v>8</v>
      </c>
      <c r="B14" s="22">
        <v>3094066.3999999994</v>
      </c>
      <c r="C14" s="22">
        <v>1202515.6987600001</v>
      </c>
      <c r="D14" s="22">
        <v>1869648.7565700002</v>
      </c>
      <c r="E14" s="22" t="e">
        <f>E15+E16</f>
        <v>#REF!</v>
      </c>
    </row>
    <row r="15" spans="1:6" s="24" customFormat="1">
      <c r="A15" s="20" t="s">
        <v>5</v>
      </c>
      <c r="B15" s="13">
        <v>2105640.6999999997</v>
      </c>
      <c r="C15" s="13">
        <v>733670.08811000001</v>
      </c>
      <c r="D15" s="13">
        <v>1366495.1257200004</v>
      </c>
      <c r="E15" s="13" t="e">
        <f>SUMIF(#REF!,"=01",E17:E65)</f>
        <v>#REF!</v>
      </c>
    </row>
    <row r="16" spans="1:6" s="24" customFormat="1">
      <c r="A16" s="20" t="s">
        <v>6</v>
      </c>
      <c r="B16" s="13">
        <v>988425.7</v>
      </c>
      <c r="C16" s="13">
        <v>468845.61064999999</v>
      </c>
      <c r="D16" s="13">
        <v>503153.63084999996</v>
      </c>
      <c r="E16" s="13" t="e">
        <f>SUMIF(#REF!,"=02",E17:E65)</f>
        <v>#REF!</v>
      </c>
    </row>
    <row r="17" spans="1:5" ht="31.5">
      <c r="A17" s="25" t="s">
        <v>9</v>
      </c>
      <c r="B17" s="28">
        <v>72650.5</v>
      </c>
      <c r="C17" s="26"/>
      <c r="D17" s="26">
        <v>72650.5</v>
      </c>
      <c r="E17" s="26"/>
    </row>
    <row r="18" spans="1:5" ht="47.25">
      <c r="A18" s="25" t="s">
        <v>10</v>
      </c>
      <c r="B18" s="28">
        <v>147590.6</v>
      </c>
      <c r="C18" s="26">
        <v>40180.042000000001</v>
      </c>
      <c r="D18" s="26">
        <v>107410.558</v>
      </c>
      <c r="E18" s="26"/>
    </row>
    <row r="19" spans="1:5" ht="47.25">
      <c r="A19" s="25" t="s">
        <v>11</v>
      </c>
      <c r="B19" s="28">
        <v>50000</v>
      </c>
      <c r="C19" s="26"/>
      <c r="D19" s="26">
        <v>50000</v>
      </c>
      <c r="E19" s="26"/>
    </row>
    <row r="20" spans="1:5" ht="47.25">
      <c r="A20" s="30" t="s">
        <v>12</v>
      </c>
      <c r="B20" s="28">
        <v>15675</v>
      </c>
      <c r="C20" s="26"/>
      <c r="D20" s="26">
        <v>15675</v>
      </c>
      <c r="E20" s="26">
        <f>1408.85511+432.83354</f>
        <v>1841.6886500000001</v>
      </c>
    </row>
    <row r="21" spans="1:5" ht="110.25">
      <c r="A21" s="25" t="s">
        <v>13</v>
      </c>
      <c r="B21" s="28">
        <v>3131.7</v>
      </c>
      <c r="C21" s="26"/>
      <c r="D21" s="26">
        <v>3131.7</v>
      </c>
      <c r="E21" s="26"/>
    </row>
    <row r="22" spans="1:5" ht="131.25" customHeight="1">
      <c r="A22" s="31" t="s">
        <v>14</v>
      </c>
      <c r="B22" s="28">
        <v>1973.7</v>
      </c>
      <c r="C22" s="26"/>
      <c r="D22" s="26">
        <v>1973.7</v>
      </c>
      <c r="E22" s="26"/>
    </row>
    <row r="23" spans="1:5" ht="63">
      <c r="A23" s="31" t="s">
        <v>15</v>
      </c>
      <c r="B23" s="28">
        <v>0</v>
      </c>
      <c r="C23" s="29"/>
      <c r="D23" s="26">
        <v>0</v>
      </c>
      <c r="E23" s="26"/>
    </row>
    <row r="24" spans="1:5" ht="31.5">
      <c r="A24" s="31" t="s">
        <v>16</v>
      </c>
      <c r="B24" s="28">
        <v>1000</v>
      </c>
      <c r="C24" s="26">
        <v>1000</v>
      </c>
      <c r="D24" s="26">
        <v>0</v>
      </c>
      <c r="E24" s="26"/>
    </row>
    <row r="25" spans="1:5" ht="47.25">
      <c r="A25" s="31" t="s">
        <v>17</v>
      </c>
      <c r="B25" s="28">
        <v>2871</v>
      </c>
      <c r="C25" s="26">
        <v>2871</v>
      </c>
      <c r="D25" s="26">
        <v>0</v>
      </c>
      <c r="E25" s="26">
        <v>2790.96</v>
      </c>
    </row>
    <row r="26" spans="1:5" ht="31.5">
      <c r="A26" s="31" t="s">
        <v>18</v>
      </c>
      <c r="B26" s="28">
        <v>40000</v>
      </c>
      <c r="C26" s="26"/>
      <c r="D26" s="26">
        <v>40000</v>
      </c>
      <c r="E26" s="26"/>
    </row>
    <row r="27" spans="1:5" ht="31.5">
      <c r="A27" s="32" t="s">
        <v>19</v>
      </c>
      <c r="B27" s="28">
        <v>42181.2</v>
      </c>
      <c r="C27" s="26"/>
      <c r="D27" s="26">
        <v>42181.2</v>
      </c>
      <c r="E27" s="26">
        <f>15810.7493+1306.60274+24825.45188</f>
        <v>41942.803919999998</v>
      </c>
    </row>
    <row r="28" spans="1:5" ht="47.25">
      <c r="A28" s="30" t="s">
        <v>20</v>
      </c>
      <c r="B28" s="28">
        <v>68542</v>
      </c>
      <c r="C28" s="26"/>
      <c r="D28" s="26">
        <v>68542</v>
      </c>
      <c r="E28" s="26">
        <v>7722.1903300000004</v>
      </c>
    </row>
    <row r="29" spans="1:5">
      <c r="A29" s="33" t="s">
        <v>21</v>
      </c>
      <c r="B29" s="28">
        <v>0</v>
      </c>
      <c r="C29" s="26"/>
      <c r="D29" s="26">
        <v>0</v>
      </c>
      <c r="E29" s="26"/>
    </row>
    <row r="30" spans="1:5" ht="31.5">
      <c r="A30" s="34" t="s">
        <v>22</v>
      </c>
      <c r="B30" s="28">
        <v>570566.80000000005</v>
      </c>
      <c r="C30" s="26">
        <v>218843.11745000002</v>
      </c>
      <c r="D30" s="26">
        <v>351723.68255000003</v>
      </c>
      <c r="E30" s="26">
        <f>796.29718+62620.60095</f>
        <v>63416.898130000001</v>
      </c>
    </row>
    <row r="31" spans="1:5" ht="31.5">
      <c r="A31" s="34" t="s">
        <v>23</v>
      </c>
      <c r="B31" s="28">
        <v>117918</v>
      </c>
      <c r="C31" s="26">
        <v>60371.095000000001</v>
      </c>
      <c r="D31" s="26">
        <v>57546.904999999999</v>
      </c>
      <c r="E31" s="26"/>
    </row>
    <row r="32" spans="1:5" ht="51.75" customHeight="1">
      <c r="A32" s="35" t="s">
        <v>24</v>
      </c>
      <c r="B32" s="28">
        <v>53038</v>
      </c>
      <c r="C32" s="26">
        <v>13145.738880000001</v>
      </c>
      <c r="D32" s="26">
        <v>39892.261119999996</v>
      </c>
      <c r="E32" s="26"/>
    </row>
    <row r="33" spans="1:5" ht="47.25">
      <c r="A33" s="31" t="s">
        <v>25</v>
      </c>
      <c r="B33" s="27">
        <v>6585</v>
      </c>
      <c r="C33" s="27">
        <v>594</v>
      </c>
      <c r="D33" s="26">
        <v>5991</v>
      </c>
      <c r="E33" s="26"/>
    </row>
    <row r="34" spans="1:5" ht="78.75">
      <c r="A34" s="31" t="s">
        <v>26</v>
      </c>
      <c r="B34" s="28">
        <v>54600</v>
      </c>
      <c r="C34" s="26"/>
      <c r="D34" s="26">
        <v>54600</v>
      </c>
      <c r="E34" s="26"/>
    </row>
    <row r="35" spans="1:5" ht="47.25">
      <c r="A35" s="36" t="s">
        <v>27</v>
      </c>
      <c r="B35" s="28">
        <v>70739</v>
      </c>
      <c r="C35" s="26"/>
      <c r="D35" s="26">
        <v>70739</v>
      </c>
      <c r="E35" s="26"/>
    </row>
    <row r="36" spans="1:5" ht="47.25">
      <c r="A36" s="25" t="s">
        <v>28</v>
      </c>
      <c r="B36" s="28">
        <v>12850.5</v>
      </c>
      <c r="C36" s="26">
        <v>4365.9973300000001</v>
      </c>
      <c r="D36" s="26">
        <v>8484.5026699999999</v>
      </c>
      <c r="E36" s="26"/>
    </row>
    <row r="37" spans="1:5" ht="31.5">
      <c r="A37" s="25" t="s">
        <v>29</v>
      </c>
      <c r="B37" s="28">
        <v>24740.799999999999</v>
      </c>
      <c r="C37" s="26"/>
      <c r="D37" s="26">
        <v>24740.799999999999</v>
      </c>
      <c r="E37" s="26"/>
    </row>
    <row r="38" spans="1:5" ht="31.5">
      <c r="A38" s="34" t="s">
        <v>30</v>
      </c>
      <c r="B38" s="28">
        <v>55744</v>
      </c>
      <c r="C38" s="26">
        <v>47881.599999999999</v>
      </c>
      <c r="D38" s="26">
        <v>7862.4000000000015</v>
      </c>
      <c r="E38" s="26">
        <v>20359.04</v>
      </c>
    </row>
    <row r="39" spans="1:5" ht="31.5">
      <c r="A39" s="25" t="s">
        <v>31</v>
      </c>
      <c r="B39" s="28">
        <v>1942.5</v>
      </c>
      <c r="C39" s="26"/>
      <c r="D39" s="26">
        <v>1942.5</v>
      </c>
      <c r="E39" s="26"/>
    </row>
    <row r="40" spans="1:5" ht="31.5">
      <c r="A40" s="25" t="s">
        <v>32</v>
      </c>
      <c r="B40" s="28">
        <v>30057.5</v>
      </c>
      <c r="C40" s="26"/>
      <c r="D40" s="26">
        <v>30057.5</v>
      </c>
      <c r="E40" s="26"/>
    </row>
    <row r="41" spans="1:5" ht="141.75">
      <c r="A41" s="31" t="s">
        <v>33</v>
      </c>
      <c r="B41" s="28">
        <v>0</v>
      </c>
      <c r="C41" s="26"/>
      <c r="D41" s="26">
        <v>0</v>
      </c>
      <c r="E41" s="26"/>
    </row>
    <row r="42" spans="1:5">
      <c r="A42" s="20" t="s">
        <v>5</v>
      </c>
      <c r="B42" s="27">
        <v>366156.5</v>
      </c>
      <c r="C42" s="26">
        <v>224850.83721999999</v>
      </c>
      <c r="D42" s="26">
        <v>140531.38137000002</v>
      </c>
      <c r="E42" s="26">
        <f>1138.62334+70.2587+132726.10416+8208.44888</f>
        <v>142143.43508</v>
      </c>
    </row>
    <row r="43" spans="1:5">
      <c r="A43" s="20" t="s">
        <v>6</v>
      </c>
      <c r="B43" s="27">
        <v>279642.09999999998</v>
      </c>
      <c r="C43" s="26">
        <v>234590.69995000001</v>
      </c>
      <c r="D43" s="26">
        <v>42728.555829999998</v>
      </c>
      <c r="E43" s="26">
        <f>1334.91526+155960.52925</f>
        <v>157295.44451</v>
      </c>
    </row>
    <row r="44" spans="1:5" ht="31.5">
      <c r="A44" s="34" t="s">
        <v>34</v>
      </c>
      <c r="B44" s="27">
        <v>0</v>
      </c>
      <c r="C44" s="26"/>
      <c r="D44" s="26">
        <v>0</v>
      </c>
      <c r="E44" s="26"/>
    </row>
    <row r="45" spans="1:5">
      <c r="A45" s="20" t="s">
        <v>5</v>
      </c>
      <c r="B45" s="27">
        <v>52644.599999999977</v>
      </c>
      <c r="C45" s="26">
        <v>13890.67416</v>
      </c>
      <c r="D45" s="26">
        <v>34614.239729999972</v>
      </c>
      <c r="E45" s="26">
        <f>36.65642+1659.75624</f>
        <v>1696.41266</v>
      </c>
    </row>
    <row r="46" spans="1:5">
      <c r="A46" s="20" t="s">
        <v>6</v>
      </c>
      <c r="B46" s="27">
        <v>157933.6</v>
      </c>
      <c r="C46" s="26">
        <v>41672.02248</v>
      </c>
      <c r="D46" s="26">
        <v>103842.51919000001</v>
      </c>
      <c r="E46" s="26">
        <f>696.472+31535.36818</f>
        <v>32231.840180000003</v>
      </c>
    </row>
    <row r="47" spans="1:5" ht="31.5">
      <c r="A47" s="35" t="s">
        <v>35</v>
      </c>
      <c r="B47" s="28">
        <v>0</v>
      </c>
      <c r="C47" s="26"/>
      <c r="D47" s="26">
        <v>0</v>
      </c>
      <c r="E47" s="26"/>
    </row>
    <row r="48" spans="1:5">
      <c r="A48" s="20" t="s">
        <v>5</v>
      </c>
      <c r="B48" s="28">
        <v>88668.2</v>
      </c>
      <c r="C48" s="26"/>
      <c r="D48" s="26">
        <v>88668.2</v>
      </c>
      <c r="E48" s="26"/>
    </row>
    <row r="49" spans="1:5">
      <c r="A49" s="20" t="s">
        <v>6</v>
      </c>
      <c r="B49" s="28">
        <v>266004.59999999998</v>
      </c>
      <c r="C49" s="26"/>
      <c r="D49" s="26">
        <v>266004.59999999998</v>
      </c>
      <c r="E49" s="26"/>
    </row>
    <row r="50" spans="1:5" ht="31.5">
      <c r="A50" s="35" t="s">
        <v>36</v>
      </c>
      <c r="B50" s="28">
        <v>0</v>
      </c>
      <c r="C50" s="26"/>
      <c r="D50" s="26">
        <v>0</v>
      </c>
      <c r="E50" s="26"/>
    </row>
    <row r="51" spans="1:5">
      <c r="A51" s="20" t="s">
        <v>5</v>
      </c>
      <c r="B51" s="28">
        <v>1007.3</v>
      </c>
      <c r="C51" s="26"/>
      <c r="D51" s="26">
        <v>1007.3</v>
      </c>
      <c r="E51" s="26"/>
    </row>
    <row r="52" spans="1:5">
      <c r="A52" s="20" t="s">
        <v>6</v>
      </c>
      <c r="B52" s="28">
        <v>3021.9</v>
      </c>
      <c r="C52" s="26"/>
      <c r="D52" s="26">
        <v>3021.9</v>
      </c>
      <c r="E52" s="26"/>
    </row>
    <row r="53" spans="1:5" ht="31.5">
      <c r="A53" s="35" t="s">
        <v>37</v>
      </c>
      <c r="B53" s="28">
        <v>0</v>
      </c>
      <c r="C53" s="26"/>
      <c r="D53" s="26">
        <v>0</v>
      </c>
      <c r="E53" s="26"/>
    </row>
    <row r="54" spans="1:5">
      <c r="A54" s="20" t="s">
        <v>5</v>
      </c>
      <c r="B54" s="28">
        <v>55661.4</v>
      </c>
      <c r="C54" s="26">
        <v>41154.485820000002</v>
      </c>
      <c r="D54" s="26">
        <v>13945.395530000002</v>
      </c>
      <c r="E54" s="26">
        <f>1026.38674+119.61326+13409.53677+1160.46323</f>
        <v>15716</v>
      </c>
    </row>
    <row r="55" spans="1:5">
      <c r="A55" s="20" t="s">
        <v>6</v>
      </c>
      <c r="B55" s="28">
        <v>166984.20000000001</v>
      </c>
      <c r="C55" s="26">
        <v>123463.45746999999</v>
      </c>
      <c r="D55" s="26">
        <v>41836.186580000009</v>
      </c>
      <c r="E55" s="26">
        <f>2272.65185+22048.80125</f>
        <v>24321.453099999999</v>
      </c>
    </row>
    <row r="56" spans="1:5" ht="31.5">
      <c r="A56" s="37" t="s">
        <v>38</v>
      </c>
      <c r="B56" s="28">
        <v>7239.6</v>
      </c>
      <c r="C56" s="26"/>
      <c r="D56" s="26">
        <v>7239.6</v>
      </c>
      <c r="E56" s="26">
        <f>8.78474</f>
        <v>8.7847399999999993</v>
      </c>
    </row>
    <row r="57" spans="1:5" ht="31.5">
      <c r="A57" s="35" t="s">
        <v>39</v>
      </c>
      <c r="B57" s="28">
        <v>5099.7</v>
      </c>
      <c r="C57" s="26"/>
      <c r="D57" s="26">
        <v>5099.7</v>
      </c>
      <c r="E57" s="26"/>
    </row>
    <row r="58" spans="1:5" ht="31.5">
      <c r="A58" s="35" t="s">
        <v>40</v>
      </c>
      <c r="B58" s="28">
        <v>5004.1000000000004</v>
      </c>
      <c r="C58" s="26"/>
      <c r="D58" s="26">
        <v>5004.1000000000004</v>
      </c>
      <c r="E58" s="26"/>
    </row>
    <row r="59" spans="1:5">
      <c r="A59" s="34" t="s">
        <v>41</v>
      </c>
      <c r="B59" s="28">
        <v>41481.699999999997</v>
      </c>
      <c r="C59" s="26">
        <v>41481.69</v>
      </c>
      <c r="D59" s="26">
        <v>9.9999999947613105E-3</v>
      </c>
      <c r="E59" s="26"/>
    </row>
    <row r="60" spans="1:5">
      <c r="A60" s="35" t="s">
        <v>42</v>
      </c>
      <c r="B60" s="28">
        <v>0</v>
      </c>
      <c r="C60" s="26"/>
      <c r="D60" s="26">
        <v>0</v>
      </c>
      <c r="E60" s="26"/>
    </row>
    <row r="61" spans="1:5">
      <c r="A61" s="20" t="s">
        <v>5</v>
      </c>
      <c r="B61" s="28">
        <v>15000</v>
      </c>
      <c r="C61" s="26">
        <v>5539.8102500000005</v>
      </c>
      <c r="D61" s="26">
        <v>9460.1897499999995</v>
      </c>
      <c r="E61" s="26"/>
    </row>
    <row r="62" spans="1:5">
      <c r="A62" s="20" t="s">
        <v>6</v>
      </c>
      <c r="B62" s="28">
        <v>45000</v>
      </c>
      <c r="C62" s="26">
        <v>16619.43075</v>
      </c>
      <c r="D62" s="26">
        <v>28380.56925</v>
      </c>
      <c r="E62" s="26"/>
    </row>
    <row r="63" spans="1:5" ht="31.5">
      <c r="A63" s="35" t="s">
        <v>43</v>
      </c>
      <c r="B63" s="28">
        <v>0</v>
      </c>
      <c r="C63" s="26"/>
      <c r="D63" s="26">
        <v>0</v>
      </c>
      <c r="E63" s="26"/>
    </row>
    <row r="64" spans="1:5">
      <c r="A64" s="20" t="s">
        <v>5</v>
      </c>
      <c r="B64" s="28">
        <v>23279.8</v>
      </c>
      <c r="C64" s="26">
        <v>17500</v>
      </c>
      <c r="D64" s="26">
        <v>5779.7999999999993</v>
      </c>
      <c r="E64" s="26"/>
    </row>
    <row r="65" spans="1:5" ht="21" customHeight="1">
      <c r="A65" s="20" t="s">
        <v>6</v>
      </c>
      <c r="B65" s="28">
        <v>69839.3</v>
      </c>
      <c r="C65" s="26">
        <v>52500</v>
      </c>
      <c r="D65" s="26">
        <v>17339.300000000003</v>
      </c>
      <c r="E65" s="26"/>
    </row>
    <row r="66" spans="1:5" s="23" customFormat="1" ht="31.5">
      <c r="A66" s="21" t="s">
        <v>44</v>
      </c>
      <c r="B66" s="22">
        <v>127905.9</v>
      </c>
      <c r="C66" s="22">
        <v>551.9</v>
      </c>
      <c r="D66" s="22">
        <v>127354</v>
      </c>
      <c r="E66" s="22" t="e">
        <f>E67</f>
        <v>#REF!</v>
      </c>
    </row>
    <row r="67" spans="1:5" s="23" customFormat="1">
      <c r="A67" s="20" t="s">
        <v>5</v>
      </c>
      <c r="B67" s="13">
        <v>127905.9</v>
      </c>
      <c r="C67" s="13">
        <v>551.9</v>
      </c>
      <c r="D67" s="13">
        <v>127354</v>
      </c>
      <c r="E67" s="13" t="e">
        <f>SUMIF(#REF!,"=01",E68:E70)</f>
        <v>#REF!</v>
      </c>
    </row>
    <row r="68" spans="1:5" ht="70.5" customHeight="1">
      <c r="A68" s="34" t="s">
        <v>45</v>
      </c>
      <c r="B68" s="28">
        <v>66000</v>
      </c>
      <c r="C68" s="26"/>
      <c r="D68" s="26">
        <v>66000</v>
      </c>
      <c r="E68" s="63">
        <v>7968.2</v>
      </c>
    </row>
    <row r="69" spans="1:5" ht="52.5" customHeight="1">
      <c r="A69" s="38" t="s">
        <v>46</v>
      </c>
      <c r="B69" s="28">
        <v>23126.799999999999</v>
      </c>
      <c r="C69" s="26"/>
      <c r="D69" s="26">
        <v>23126.799999999999</v>
      </c>
      <c r="E69" s="63">
        <v>149.30000000000001</v>
      </c>
    </row>
    <row r="70" spans="1:5" ht="63">
      <c r="A70" s="38" t="s">
        <v>47</v>
      </c>
      <c r="B70" s="28">
        <v>38779.1</v>
      </c>
      <c r="C70" s="26">
        <v>551.9</v>
      </c>
      <c r="D70" s="26">
        <v>38227.199999999997</v>
      </c>
      <c r="E70" s="63">
        <v>550.1</v>
      </c>
    </row>
    <row r="71" spans="1:5" s="23" customFormat="1" ht="31.5">
      <c r="A71" s="21" t="s">
        <v>48</v>
      </c>
      <c r="B71" s="22">
        <v>768769.3</v>
      </c>
      <c r="C71" s="22">
        <v>36455.227549999996</v>
      </c>
      <c r="D71" s="22">
        <v>726244.26511000004</v>
      </c>
      <c r="E71" s="22" t="e">
        <f>E72+E73</f>
        <v>#REF!</v>
      </c>
    </row>
    <row r="72" spans="1:5" s="23" customFormat="1">
      <c r="A72" s="20" t="s">
        <v>5</v>
      </c>
      <c r="B72" s="13">
        <v>507354</v>
      </c>
      <c r="C72" s="13">
        <v>23540.208739999998</v>
      </c>
      <c r="D72" s="13">
        <v>483813.79125999997</v>
      </c>
      <c r="E72" s="13" t="e">
        <f>SUMIF(#REF!,"=01",E74:E91)</f>
        <v>#REF!</v>
      </c>
    </row>
    <row r="73" spans="1:5" s="23" customFormat="1">
      <c r="A73" s="20" t="s">
        <v>6</v>
      </c>
      <c r="B73" s="13">
        <v>261415.3</v>
      </c>
      <c r="C73" s="13">
        <v>12915.01881</v>
      </c>
      <c r="D73" s="13">
        <v>242430.47385000001</v>
      </c>
      <c r="E73" s="13" t="e">
        <f>SUMIF(#REF!,"=02",E74:E91)</f>
        <v>#REF!</v>
      </c>
    </row>
    <row r="74" spans="1:5" ht="31.5">
      <c r="A74" s="38" t="s">
        <v>49</v>
      </c>
      <c r="B74" s="28">
        <v>25100</v>
      </c>
      <c r="C74" s="26"/>
      <c r="D74" s="26">
        <v>25100</v>
      </c>
      <c r="E74" s="26"/>
    </row>
    <row r="75" spans="1:5" ht="31.5">
      <c r="A75" s="40" t="s">
        <v>50</v>
      </c>
      <c r="B75" s="28">
        <v>45394.1</v>
      </c>
      <c r="C75" s="26"/>
      <c r="D75" s="26">
        <v>45394.1</v>
      </c>
      <c r="E75" s="26">
        <f>120.49525+31997.4</f>
        <v>32117.895250000001</v>
      </c>
    </row>
    <row r="76" spans="1:5" ht="131.25" customHeight="1">
      <c r="A76" s="30" t="s">
        <v>51</v>
      </c>
      <c r="B76" s="28">
        <v>83132.500000000015</v>
      </c>
      <c r="C76" s="26"/>
      <c r="D76" s="26">
        <v>83132.500000000015</v>
      </c>
      <c r="E76" s="26">
        <v>92584.350789999997</v>
      </c>
    </row>
    <row r="77" spans="1:5" ht="33">
      <c r="A77" s="41" t="s">
        <v>52</v>
      </c>
      <c r="B77" s="28">
        <v>50000</v>
      </c>
      <c r="C77" s="26"/>
      <c r="D77" s="26">
        <v>50000</v>
      </c>
      <c r="E77" s="26"/>
    </row>
    <row r="78" spans="1:5" ht="47.25">
      <c r="A78" s="40" t="s">
        <v>53</v>
      </c>
      <c r="B78" s="28">
        <v>36873.300000000003</v>
      </c>
      <c r="C78" s="26"/>
      <c r="D78" s="26">
        <v>36873.300000000003</v>
      </c>
      <c r="E78" s="26"/>
    </row>
    <row r="79" spans="1:5" ht="47.25">
      <c r="A79" s="42" t="s">
        <v>54</v>
      </c>
      <c r="B79" s="28">
        <v>0</v>
      </c>
      <c r="C79" s="26"/>
      <c r="D79" s="26">
        <v>0</v>
      </c>
      <c r="E79" s="26"/>
    </row>
    <row r="80" spans="1:5">
      <c r="A80" s="43" t="s">
        <v>5</v>
      </c>
      <c r="B80" s="28">
        <v>7890.8</v>
      </c>
      <c r="C80" s="26"/>
      <c r="D80" s="26">
        <v>7890.8</v>
      </c>
      <c r="E80" s="26"/>
    </row>
    <row r="81" spans="1:5">
      <c r="A81" s="43" t="s">
        <v>6</v>
      </c>
      <c r="B81" s="28">
        <v>23672.3</v>
      </c>
      <c r="C81" s="26"/>
      <c r="D81" s="26">
        <v>23672.3</v>
      </c>
      <c r="E81" s="26"/>
    </row>
    <row r="82" spans="1:5" ht="31.5">
      <c r="A82" s="38" t="s">
        <v>55</v>
      </c>
      <c r="B82" s="28">
        <v>0</v>
      </c>
      <c r="C82" s="26"/>
      <c r="D82" s="26">
        <v>0</v>
      </c>
      <c r="E82" s="26"/>
    </row>
    <row r="83" spans="1:5">
      <c r="A83" s="20" t="s">
        <v>5</v>
      </c>
      <c r="B83" s="28">
        <v>37603.300000000003</v>
      </c>
      <c r="C83" s="26"/>
      <c r="D83" s="26">
        <v>37603.300000000003</v>
      </c>
      <c r="E83" s="26">
        <f>22.43261+11.60412+800.69137+815.2696</f>
        <v>1649.9976999999999</v>
      </c>
    </row>
    <row r="84" spans="1:5">
      <c r="A84" s="20" t="s">
        <v>6</v>
      </c>
      <c r="B84" s="28">
        <v>21723</v>
      </c>
      <c r="C84" s="26"/>
      <c r="D84" s="26">
        <v>21723</v>
      </c>
      <c r="E84" s="26">
        <f>93.601+6576.11434</f>
        <v>6669.7153399999997</v>
      </c>
    </row>
    <row r="85" spans="1:5" ht="47.25">
      <c r="A85" s="38" t="s">
        <v>56</v>
      </c>
      <c r="B85" s="28">
        <v>0</v>
      </c>
      <c r="C85" s="26"/>
      <c r="D85" s="26">
        <v>0</v>
      </c>
      <c r="E85" s="26"/>
    </row>
    <row r="86" spans="1:5">
      <c r="A86" s="20" t="s">
        <v>5</v>
      </c>
      <c r="B86" s="28">
        <v>16732.100000000006</v>
      </c>
      <c r="C86" s="26">
        <v>16732.133679999999</v>
      </c>
      <c r="D86" s="26">
        <v>-3.3679999993182719E-2</v>
      </c>
      <c r="E86" s="26">
        <f>107466.55753+13967.70473</f>
        <v>121434.26226</v>
      </c>
    </row>
    <row r="87" spans="1:5">
      <c r="A87" s="20" t="s">
        <v>6</v>
      </c>
      <c r="B87" s="28">
        <v>12915</v>
      </c>
      <c r="C87" s="26">
        <v>12915.01881</v>
      </c>
      <c r="D87" s="26">
        <v>-1.8810000001394656E-2</v>
      </c>
      <c r="E87" s="26">
        <v>112666.06426</v>
      </c>
    </row>
    <row r="88" spans="1:5" ht="47.25">
      <c r="A88" s="38" t="s">
        <v>57</v>
      </c>
      <c r="B88" s="28"/>
      <c r="C88" s="26"/>
      <c r="D88" s="26">
        <v>0</v>
      </c>
      <c r="E88" s="26"/>
    </row>
    <row r="89" spans="1:5">
      <c r="A89" s="20" t="s">
        <v>5</v>
      </c>
      <c r="B89" s="28">
        <v>204627.9</v>
      </c>
      <c r="C89" s="26">
        <v>6808.0750600000001</v>
      </c>
      <c r="D89" s="26">
        <v>197819.82493999999</v>
      </c>
      <c r="E89" s="26"/>
    </row>
    <row r="90" spans="1:5">
      <c r="A90" s="20" t="s">
        <v>6</v>
      </c>
      <c r="B90" s="28">
        <v>203105</v>
      </c>
      <c r="C90" s="26"/>
      <c r="D90" s="26">
        <v>197035.19266</v>
      </c>
      <c r="E90" s="26"/>
    </row>
    <row r="91" spans="1:5" ht="115.5">
      <c r="A91" s="41" t="s">
        <v>58</v>
      </c>
      <c r="B91" s="28">
        <v>0</v>
      </c>
      <c r="C91" s="29"/>
      <c r="D91" s="26">
        <v>0</v>
      </c>
      <c r="E91" s="26"/>
    </row>
    <row r="92" spans="1:5" s="23" customFormat="1" ht="24" customHeight="1">
      <c r="A92" s="21" t="s">
        <v>59</v>
      </c>
      <c r="B92" s="44">
        <v>534761.1</v>
      </c>
      <c r="C92" s="22">
        <v>193113.16386999999</v>
      </c>
      <c r="D92" s="22">
        <v>341647.93613000005</v>
      </c>
      <c r="E92" s="44" t="e">
        <f>E93</f>
        <v>#REF!</v>
      </c>
    </row>
    <row r="93" spans="1:5" s="23" customFormat="1">
      <c r="A93" s="20" t="s">
        <v>5</v>
      </c>
      <c r="B93" s="45">
        <v>534761.1</v>
      </c>
      <c r="C93" s="13">
        <v>193113.16386999999</v>
      </c>
      <c r="D93" s="13">
        <v>341647.93613000005</v>
      </c>
      <c r="E93" s="45" t="e">
        <f>SUMIF(#REF!,"=01",E94:E100)</f>
        <v>#REF!</v>
      </c>
    </row>
    <row r="94" spans="1:5" ht="63">
      <c r="A94" s="46" t="s">
        <v>60</v>
      </c>
      <c r="B94" s="28">
        <v>120027</v>
      </c>
      <c r="C94" s="26">
        <v>5660.3278300000002</v>
      </c>
      <c r="D94" s="26">
        <v>114366.67217000001</v>
      </c>
      <c r="E94" s="26"/>
    </row>
    <row r="95" spans="1:5" ht="67.5" customHeight="1">
      <c r="A95" s="46" t="s">
        <v>61</v>
      </c>
      <c r="B95" s="28">
        <v>10000</v>
      </c>
      <c r="C95" s="26"/>
      <c r="D95" s="26">
        <v>10000</v>
      </c>
      <c r="E95" s="26"/>
    </row>
    <row r="96" spans="1:5" ht="31.5">
      <c r="A96" s="46" t="s">
        <v>62</v>
      </c>
      <c r="B96" s="28">
        <v>40036.300000000003</v>
      </c>
      <c r="C96" s="26">
        <v>3550.8821499999999</v>
      </c>
      <c r="D96" s="26">
        <v>36485.417850000005</v>
      </c>
      <c r="E96" s="26"/>
    </row>
    <row r="97" spans="1:5" ht="94.5">
      <c r="A97" s="46" t="s">
        <v>63</v>
      </c>
      <c r="B97" s="28">
        <v>27701</v>
      </c>
      <c r="C97" s="26"/>
      <c r="D97" s="26">
        <v>27701</v>
      </c>
      <c r="E97" s="26"/>
    </row>
    <row r="98" spans="1:5" ht="47.25">
      <c r="A98" s="47" t="s">
        <v>64</v>
      </c>
      <c r="B98" s="28">
        <v>269496.8</v>
      </c>
      <c r="C98" s="26">
        <v>133901.95388999998</v>
      </c>
      <c r="D98" s="26">
        <v>135594.84611000001</v>
      </c>
      <c r="E98" s="26">
        <v>125165.44641</v>
      </c>
    </row>
    <row r="99" spans="1:5" ht="63">
      <c r="A99" s="47" t="s">
        <v>65</v>
      </c>
      <c r="B99" s="28">
        <v>17500</v>
      </c>
      <c r="C99" s="26"/>
      <c r="D99" s="26">
        <v>17500</v>
      </c>
      <c r="E99" s="26"/>
    </row>
    <row r="100" spans="1:5" ht="47.25">
      <c r="A100" s="25" t="s">
        <v>66</v>
      </c>
      <c r="B100" s="28">
        <v>50000</v>
      </c>
      <c r="C100" s="26">
        <v>50000</v>
      </c>
      <c r="D100" s="26">
        <v>0</v>
      </c>
      <c r="E100" s="26"/>
    </row>
    <row r="101" spans="1:5" s="23" customFormat="1" ht="31.5">
      <c r="A101" s="21" t="s">
        <v>67</v>
      </c>
      <c r="B101" s="22">
        <v>26960</v>
      </c>
      <c r="C101" s="22">
        <v>0</v>
      </c>
      <c r="D101" s="22">
        <v>26960</v>
      </c>
      <c r="E101" s="22" t="e">
        <f>E102+E103</f>
        <v>#REF!</v>
      </c>
    </row>
    <row r="102" spans="1:5" s="23" customFormat="1">
      <c r="A102" s="20" t="s">
        <v>5</v>
      </c>
      <c r="B102" s="13">
        <v>16800</v>
      </c>
      <c r="C102" s="13">
        <v>0</v>
      </c>
      <c r="D102" s="13">
        <v>16800</v>
      </c>
      <c r="E102" s="13" t="e">
        <f>SUMIF(#REF!,"=01",E104:E107)</f>
        <v>#REF!</v>
      </c>
    </row>
    <row r="103" spans="1:5" s="23" customFormat="1">
      <c r="A103" s="20" t="s">
        <v>6</v>
      </c>
      <c r="B103" s="13">
        <v>10160</v>
      </c>
      <c r="C103" s="13">
        <v>0</v>
      </c>
      <c r="D103" s="13">
        <v>10160</v>
      </c>
      <c r="E103" s="13" t="e">
        <f>SUMIF(#REF!,"=02",E104:E107)</f>
        <v>#REF!</v>
      </c>
    </row>
    <row r="104" spans="1:5" ht="31.5">
      <c r="A104" s="38" t="s">
        <v>68</v>
      </c>
      <c r="B104" s="28">
        <v>6300</v>
      </c>
      <c r="C104" s="26"/>
      <c r="D104" s="26">
        <v>6300</v>
      </c>
      <c r="E104" s="63"/>
    </row>
    <row r="105" spans="1:5" ht="69.75" customHeight="1">
      <c r="A105" s="38" t="s">
        <v>69</v>
      </c>
      <c r="B105" s="28">
        <v>0</v>
      </c>
      <c r="C105" s="26"/>
      <c r="D105" s="26">
        <v>0</v>
      </c>
      <c r="E105" s="63"/>
    </row>
    <row r="106" spans="1:5" ht="20.25" customHeight="1">
      <c r="A106" s="43" t="s">
        <v>5</v>
      </c>
      <c r="B106" s="28">
        <v>10500</v>
      </c>
      <c r="C106" s="26"/>
      <c r="D106" s="26">
        <v>10500</v>
      </c>
      <c r="E106" s="63"/>
    </row>
    <row r="107" spans="1:5" ht="20.25" customHeight="1">
      <c r="A107" s="43" t="s">
        <v>6</v>
      </c>
      <c r="B107" s="28">
        <v>10160</v>
      </c>
      <c r="C107" s="26"/>
      <c r="D107" s="26">
        <v>10160</v>
      </c>
      <c r="E107" s="63"/>
    </row>
    <row r="108" spans="1:5" s="23" customFormat="1" ht="31.5">
      <c r="A108" s="21" t="s">
        <v>70</v>
      </c>
      <c r="B108" s="22">
        <v>236518.6</v>
      </c>
      <c r="C108" s="22">
        <v>7672.4570000000003</v>
      </c>
      <c r="D108" s="22">
        <v>228846.14299999998</v>
      </c>
      <c r="E108" s="22" t="e">
        <f>E109</f>
        <v>#REF!</v>
      </c>
    </row>
    <row r="109" spans="1:5" s="23" customFormat="1">
      <c r="A109" s="20" t="s">
        <v>5</v>
      </c>
      <c r="B109" s="13">
        <v>236518.6</v>
      </c>
      <c r="C109" s="13">
        <v>7672.4570000000003</v>
      </c>
      <c r="D109" s="13">
        <v>228846.14299999998</v>
      </c>
      <c r="E109" s="13" t="e">
        <f>SUMIF(#REF!,"=01",E110:E118)</f>
        <v>#REF!</v>
      </c>
    </row>
    <row r="110" spans="1:5" ht="78.75">
      <c r="A110" s="31" t="s">
        <v>71</v>
      </c>
      <c r="B110" s="28">
        <v>1005.8</v>
      </c>
      <c r="C110" s="26">
        <v>172.45699999999999</v>
      </c>
      <c r="D110" s="26">
        <v>833.34299999999996</v>
      </c>
      <c r="E110" s="26">
        <v>133.98500000000001</v>
      </c>
    </row>
    <row r="111" spans="1:5" ht="110.25">
      <c r="A111" s="30" t="s">
        <v>72</v>
      </c>
      <c r="B111" s="28">
        <v>1168.5</v>
      </c>
      <c r="C111" s="26"/>
      <c r="D111" s="26">
        <v>1168.5</v>
      </c>
      <c r="E111" s="26"/>
    </row>
    <row r="112" spans="1:5" ht="31.5">
      <c r="A112" s="35" t="s">
        <v>73</v>
      </c>
      <c r="B112" s="28">
        <v>104000</v>
      </c>
      <c r="C112" s="26">
        <v>5500</v>
      </c>
      <c r="D112" s="26">
        <v>98500</v>
      </c>
      <c r="E112" s="26">
        <v>13200</v>
      </c>
    </row>
    <row r="113" spans="1:6" ht="63">
      <c r="A113" s="34" t="s">
        <v>74</v>
      </c>
      <c r="B113" s="28">
        <v>38629.9</v>
      </c>
      <c r="C113" s="26"/>
      <c r="D113" s="26">
        <v>38629.9</v>
      </c>
      <c r="E113" s="26">
        <v>3574.0859300000002</v>
      </c>
    </row>
    <row r="114" spans="1:6" ht="78.75">
      <c r="A114" s="25" t="s">
        <v>75</v>
      </c>
      <c r="B114" s="28">
        <v>780</v>
      </c>
      <c r="C114" s="26"/>
      <c r="D114" s="39">
        <v>780</v>
      </c>
      <c r="E114" s="26"/>
    </row>
    <row r="115" spans="1:6" ht="47.25">
      <c r="A115" s="30" t="s">
        <v>76</v>
      </c>
      <c r="B115" s="28">
        <v>455.6</v>
      </c>
      <c r="C115" s="26"/>
      <c r="D115" s="26">
        <v>455.6</v>
      </c>
      <c r="E115" s="26"/>
    </row>
    <row r="116" spans="1:6" ht="63">
      <c r="A116" s="30" t="s">
        <v>77</v>
      </c>
      <c r="B116" s="28">
        <v>778.8</v>
      </c>
      <c r="C116" s="26"/>
      <c r="D116" s="26">
        <v>778.8</v>
      </c>
      <c r="E116" s="26"/>
    </row>
    <row r="117" spans="1:6" ht="78.75">
      <c r="A117" s="30" t="s">
        <v>78</v>
      </c>
      <c r="B117" s="28">
        <v>25000</v>
      </c>
      <c r="C117" s="26">
        <v>2000</v>
      </c>
      <c r="D117" s="26">
        <v>23000</v>
      </c>
      <c r="E117" s="63"/>
    </row>
    <row r="118" spans="1:6" ht="130.5" customHeight="1">
      <c r="A118" s="30" t="s">
        <v>79</v>
      </c>
      <c r="B118" s="28">
        <v>64700</v>
      </c>
      <c r="C118" s="29"/>
      <c r="D118" s="26">
        <v>64700</v>
      </c>
      <c r="E118" s="63"/>
    </row>
    <row r="119" spans="1:6" s="23" customFormat="1">
      <c r="A119" s="21" t="s">
        <v>80</v>
      </c>
      <c r="B119" s="22">
        <v>788641.1</v>
      </c>
      <c r="C119" s="22">
        <v>30065.093999999997</v>
      </c>
      <c r="D119" s="22">
        <v>758576.00599999994</v>
      </c>
      <c r="E119" s="22" t="e">
        <f>E120+E121</f>
        <v>#REF!</v>
      </c>
      <c r="F119" s="48"/>
    </row>
    <row r="120" spans="1:6" s="23" customFormat="1">
      <c r="A120" s="20" t="s">
        <v>5</v>
      </c>
      <c r="B120" s="13">
        <v>762672.4</v>
      </c>
      <c r="C120" s="13">
        <v>14407.068299999999</v>
      </c>
      <c r="D120" s="13">
        <v>748265.33169999998</v>
      </c>
      <c r="E120" s="13" t="e">
        <f>SUMIF(#REF!,"=01",E122:E127)</f>
        <v>#REF!</v>
      </c>
    </row>
    <row r="121" spans="1:6" s="23" customFormat="1">
      <c r="A121" s="20" t="s">
        <v>6</v>
      </c>
      <c r="B121" s="13">
        <v>25968.7</v>
      </c>
      <c r="C121" s="13">
        <v>15658.0257</v>
      </c>
      <c r="D121" s="13">
        <v>10310.674300000001</v>
      </c>
      <c r="E121" s="13" t="e">
        <f>SUMIF(#REF!,"=02",E122:E127)</f>
        <v>#REF!</v>
      </c>
    </row>
    <row r="122" spans="1:6" ht="78.75">
      <c r="A122" s="30" t="s">
        <v>81</v>
      </c>
      <c r="B122" s="28">
        <v>48413.4</v>
      </c>
      <c r="C122" s="29">
        <v>0</v>
      </c>
      <c r="D122" s="26">
        <v>48413.4</v>
      </c>
      <c r="E122" s="63"/>
    </row>
    <row r="123" spans="1:6" ht="157.5">
      <c r="A123" s="25" t="s">
        <v>82</v>
      </c>
      <c r="B123" s="28">
        <v>26407.3</v>
      </c>
      <c r="C123" s="29">
        <v>0</v>
      </c>
      <c r="D123" s="26">
        <v>26407.3</v>
      </c>
      <c r="E123" s="63"/>
    </row>
    <row r="124" spans="1:6" ht="31.5">
      <c r="A124" s="30" t="s">
        <v>83</v>
      </c>
      <c r="B124" s="28">
        <v>0</v>
      </c>
      <c r="C124" s="29">
        <v>0</v>
      </c>
      <c r="D124" s="26">
        <v>0</v>
      </c>
      <c r="E124" s="64"/>
    </row>
    <row r="125" spans="1:6">
      <c r="A125" s="20" t="s">
        <v>5</v>
      </c>
      <c r="B125" s="28">
        <v>252155</v>
      </c>
      <c r="C125" s="29">
        <v>14407.068299999999</v>
      </c>
      <c r="D125" s="26">
        <v>237747.93170000002</v>
      </c>
      <c r="E125" s="64">
        <f>18155.91823</f>
        <v>18155.918229999999</v>
      </c>
    </row>
    <row r="126" spans="1:6">
      <c r="A126" s="20" t="s">
        <v>6</v>
      </c>
      <c r="B126" s="28">
        <v>25968.7</v>
      </c>
      <c r="C126" s="29">
        <v>15658.0257</v>
      </c>
      <c r="D126" s="26">
        <v>10310.674300000001</v>
      </c>
      <c r="E126" s="64">
        <v>14207.57237</v>
      </c>
    </row>
    <row r="127" spans="1:6" ht="47.25">
      <c r="A127" s="25" t="s">
        <v>84</v>
      </c>
      <c r="B127" s="28">
        <v>435696.7</v>
      </c>
      <c r="C127" s="29">
        <v>0</v>
      </c>
      <c r="D127" s="26">
        <v>435696.7</v>
      </c>
      <c r="E127" s="64"/>
    </row>
    <row r="128" spans="1:6" s="23" customFormat="1" ht="31.5">
      <c r="A128" s="21" t="s">
        <v>85</v>
      </c>
      <c r="B128" s="22">
        <v>30000</v>
      </c>
      <c r="C128" s="22">
        <v>0</v>
      </c>
      <c r="D128" s="22">
        <v>30000</v>
      </c>
      <c r="E128" s="22" t="e">
        <f>E129</f>
        <v>#REF!</v>
      </c>
    </row>
    <row r="129" spans="1:6" s="23" customFormat="1">
      <c r="A129" s="20" t="s">
        <v>5</v>
      </c>
      <c r="B129" s="13">
        <v>30000</v>
      </c>
      <c r="C129" s="13">
        <v>0</v>
      </c>
      <c r="D129" s="13">
        <v>30000</v>
      </c>
      <c r="E129" s="13" t="e">
        <f>SUMIF(#REF!,"=01",E130:E132)</f>
        <v>#REF!</v>
      </c>
    </row>
    <row r="130" spans="1:6" ht="31.5">
      <c r="A130" s="49" t="s">
        <v>86</v>
      </c>
      <c r="B130" s="28">
        <v>16000</v>
      </c>
      <c r="C130" s="29">
        <v>0</v>
      </c>
      <c r="D130" s="26">
        <v>16000</v>
      </c>
      <c r="E130" s="64"/>
    </row>
    <row r="131" spans="1:6" ht="84" customHeight="1">
      <c r="A131" s="38" t="s">
        <v>87</v>
      </c>
      <c r="B131" s="28">
        <v>1360</v>
      </c>
      <c r="C131" s="29">
        <v>0</v>
      </c>
      <c r="D131" s="26">
        <v>1360</v>
      </c>
      <c r="E131" s="63"/>
    </row>
    <row r="132" spans="1:6" ht="84.75" customHeight="1">
      <c r="A132" s="38" t="s">
        <v>88</v>
      </c>
      <c r="B132" s="28">
        <v>12640</v>
      </c>
      <c r="C132" s="29">
        <v>0</v>
      </c>
      <c r="D132" s="26">
        <v>12640</v>
      </c>
      <c r="E132" s="63"/>
    </row>
    <row r="133" spans="1:6" s="23" customFormat="1" ht="31.5">
      <c r="A133" s="21" t="s">
        <v>89</v>
      </c>
      <c r="B133" s="22">
        <v>1426209.5</v>
      </c>
      <c r="C133" s="22">
        <v>196593.53750000003</v>
      </c>
      <c r="D133" s="22">
        <v>1216455.1075000002</v>
      </c>
      <c r="E133" s="22" t="e">
        <f>E134</f>
        <v>#REF!</v>
      </c>
      <c r="F133" s="48"/>
    </row>
    <row r="134" spans="1:6" s="23" customFormat="1">
      <c r="A134" s="20" t="s">
        <v>5</v>
      </c>
      <c r="B134" s="13">
        <v>1426209.5</v>
      </c>
      <c r="C134" s="13">
        <v>196593.53750000003</v>
      </c>
      <c r="D134" s="13">
        <v>1216455.1075000002</v>
      </c>
      <c r="E134" s="13" t="e">
        <f>SUMIF(#REF!,"=01",E135:E148)</f>
        <v>#REF!</v>
      </c>
    </row>
    <row r="135" spans="1:6" s="52" customFormat="1" ht="31.5">
      <c r="A135" s="50" t="s">
        <v>90</v>
      </c>
      <c r="B135" s="51">
        <v>225797.5</v>
      </c>
      <c r="C135" s="26">
        <v>62418.948139999993</v>
      </c>
      <c r="D135" s="51">
        <v>163378.55186000001</v>
      </c>
      <c r="E135" s="51">
        <f>SUM(E136:E138)</f>
        <v>52991.97064</v>
      </c>
    </row>
    <row r="136" spans="1:6">
      <c r="A136" s="38" t="s">
        <v>91</v>
      </c>
      <c r="B136" s="28">
        <v>105938.2</v>
      </c>
      <c r="C136" s="26">
        <v>31280.283749999999</v>
      </c>
      <c r="D136" s="26">
        <v>66422.151859999998</v>
      </c>
      <c r="E136" s="26">
        <f>22637.08779+239.5089+5989.38404+322+330+66.4+101+634.81+218.37991</f>
        <v>30538.570640000005</v>
      </c>
    </row>
    <row r="137" spans="1:6" s="53" customFormat="1">
      <c r="A137" s="38" t="s">
        <v>92</v>
      </c>
      <c r="B137" s="28">
        <v>40316.699999999997</v>
      </c>
      <c r="C137" s="26">
        <v>4205.2</v>
      </c>
      <c r="D137" s="26">
        <v>36111.5</v>
      </c>
      <c r="E137" s="26">
        <f>4827.6+92+1362+1279.6+4</f>
        <v>7565.2000000000007</v>
      </c>
    </row>
    <row r="138" spans="1:6" s="53" customFormat="1">
      <c r="A138" s="38" t="s">
        <v>93</v>
      </c>
      <c r="B138" s="28">
        <v>79542.600000000006</v>
      </c>
      <c r="C138" s="26">
        <v>18697.7</v>
      </c>
      <c r="D138" s="26">
        <v>60844.900000000009</v>
      </c>
      <c r="E138" s="26">
        <v>14888.2</v>
      </c>
    </row>
    <row r="139" spans="1:6" s="54" customFormat="1" ht="31.5">
      <c r="A139" s="50" t="s">
        <v>94</v>
      </c>
      <c r="B139" s="51">
        <v>1040428.2999999998</v>
      </c>
      <c r="C139" s="26">
        <v>107200.5</v>
      </c>
      <c r="D139" s="51">
        <v>933227.79999999993</v>
      </c>
      <c r="E139" s="51">
        <f>SUM(E140:E143)</f>
        <v>186873.1</v>
      </c>
    </row>
    <row r="140" spans="1:6" s="53" customFormat="1" ht="31.5">
      <c r="A140" s="38" t="s">
        <v>95</v>
      </c>
      <c r="B140" s="28">
        <v>28058.2</v>
      </c>
      <c r="C140" s="26">
        <v>4583.7</v>
      </c>
      <c r="D140" s="26">
        <v>23474.5</v>
      </c>
      <c r="E140" s="26">
        <v>4351.7</v>
      </c>
    </row>
    <row r="141" spans="1:6" s="53" customFormat="1">
      <c r="A141" s="55" t="s">
        <v>96</v>
      </c>
      <c r="B141" s="28">
        <v>780009.1</v>
      </c>
      <c r="C141" s="26">
        <v>89488.2</v>
      </c>
      <c r="D141" s="26">
        <v>690520.9</v>
      </c>
      <c r="E141" s="26">
        <f>108260.5+2270.5+30300.9+12906+170.2+5.2</f>
        <v>153913.30000000002</v>
      </c>
    </row>
    <row r="142" spans="1:6" s="53" customFormat="1" ht="30.75">
      <c r="A142" s="38" t="s">
        <v>97</v>
      </c>
      <c r="B142" s="28">
        <v>231592.3</v>
      </c>
      <c r="C142" s="26">
        <v>13128.6</v>
      </c>
      <c r="D142" s="26">
        <v>218463.69999999998</v>
      </c>
      <c r="E142" s="26">
        <f>10845.2+795.1+3245.7+12675.1+504.2+341.1+179.8</f>
        <v>28586.199999999997</v>
      </c>
    </row>
    <row r="143" spans="1:6" s="53" customFormat="1">
      <c r="A143" s="56" t="s">
        <v>98</v>
      </c>
      <c r="B143" s="28">
        <v>768.7</v>
      </c>
      <c r="C143" s="26">
        <v>0</v>
      </c>
      <c r="D143" s="26">
        <v>768.7</v>
      </c>
      <c r="E143" s="26">
        <f>19.1+2.8</f>
        <v>21.900000000000002</v>
      </c>
    </row>
    <row r="144" spans="1:6" ht="47.25">
      <c r="A144" s="30" t="s">
        <v>99</v>
      </c>
      <c r="B144" s="28">
        <v>904.5</v>
      </c>
      <c r="C144" s="26">
        <v>137.97999999999999</v>
      </c>
      <c r="D144" s="26">
        <v>751.52</v>
      </c>
      <c r="E144" s="26"/>
    </row>
    <row r="145" spans="1:5" ht="47.25">
      <c r="A145" s="34" t="s">
        <v>100</v>
      </c>
      <c r="B145" s="28">
        <v>54331.7</v>
      </c>
      <c r="C145" s="26">
        <v>0</v>
      </c>
      <c r="D145" s="26">
        <v>50021.827499999999</v>
      </c>
      <c r="E145" s="26"/>
    </row>
    <row r="146" spans="1:5" ht="63">
      <c r="A146" s="34" t="s">
        <v>101</v>
      </c>
      <c r="B146" s="28">
        <v>1901.5</v>
      </c>
      <c r="C146" s="26">
        <v>137.97999999999999</v>
      </c>
      <c r="D146" s="26">
        <v>1723.3920000000001</v>
      </c>
      <c r="E146" s="26">
        <v>99.9</v>
      </c>
    </row>
    <row r="147" spans="1:5">
      <c r="A147" s="34" t="s">
        <v>102</v>
      </c>
      <c r="B147" s="28">
        <v>3600</v>
      </c>
      <c r="C147" s="26">
        <v>237.25375</v>
      </c>
      <c r="D147" s="26">
        <v>2802.6561400000001</v>
      </c>
      <c r="E147" s="26"/>
    </row>
    <row r="148" spans="1:5" ht="47.25">
      <c r="A148" s="38" t="s">
        <v>103</v>
      </c>
      <c r="B148" s="28">
        <v>99246</v>
      </c>
      <c r="C148" s="26">
        <v>34696.639999999999</v>
      </c>
      <c r="D148" s="26">
        <v>64549.36</v>
      </c>
      <c r="E148" s="26">
        <v>33426.603000000003</v>
      </c>
    </row>
    <row r="149" spans="1:5" ht="48.75" customHeight="1">
      <c r="A149" s="8" t="s">
        <v>106</v>
      </c>
      <c r="B149" s="65">
        <v>15266.56516</v>
      </c>
      <c r="C149" s="65">
        <v>6703.1911899999996</v>
      </c>
      <c r="D149" s="65">
        <v>8396.9381599999997</v>
      </c>
      <c r="E149" s="66"/>
    </row>
    <row r="154" spans="1:5">
      <c r="A154" s="57"/>
      <c r="B154" s="58"/>
      <c r="C154" s="59"/>
      <c r="D154" s="5"/>
    </row>
    <row r="155" spans="1:5">
      <c r="A155" s="57"/>
      <c r="B155" s="58"/>
      <c r="C155" s="59"/>
      <c r="D155" s="5"/>
    </row>
    <row r="156" spans="1:5">
      <c r="A156" s="57"/>
      <c r="B156" s="58"/>
      <c r="C156" s="59"/>
      <c r="D156" s="5"/>
    </row>
    <row r="157" spans="1:5">
      <c r="A157" s="57"/>
      <c r="D157" s="53"/>
    </row>
    <row r="158" spans="1:5">
      <c r="A158" s="57"/>
      <c r="D158" s="53"/>
    </row>
    <row r="159" spans="1:5">
      <c r="A159" s="57"/>
      <c r="D159" s="53"/>
    </row>
    <row r="160" spans="1:5">
      <c r="A160" s="57"/>
      <c r="D160" s="53"/>
    </row>
    <row r="161" spans="1:4">
      <c r="A161" s="57"/>
      <c r="D161" s="53"/>
    </row>
    <row r="162" spans="1:4">
      <c r="A162" s="57"/>
      <c r="D162" s="53"/>
    </row>
    <row r="163" spans="1:4">
      <c r="A163" s="57"/>
      <c r="D163" s="53"/>
    </row>
    <row r="164" spans="1:4">
      <c r="A164" s="57"/>
      <c r="D164" s="53"/>
    </row>
    <row r="165" spans="1:4">
      <c r="A165" s="57"/>
    </row>
    <row r="166" spans="1:4">
      <c r="A166" s="57"/>
    </row>
    <row r="167" spans="1:4">
      <c r="A167" s="57"/>
    </row>
    <row r="168" spans="1:4">
      <c r="A168" s="57"/>
    </row>
    <row r="169" spans="1:4">
      <c r="A169" s="57"/>
    </row>
    <row r="170" spans="1:4">
      <c r="A170" s="57"/>
    </row>
    <row r="171" spans="1:4">
      <c r="A171" s="57"/>
    </row>
  </sheetData>
  <autoFilter ref="A7:D153"/>
  <mergeCells count="8">
    <mergeCell ref="E5:E6"/>
    <mergeCell ref="A1:E1"/>
    <mergeCell ref="A2:E2"/>
    <mergeCell ref="A3:E3"/>
    <mergeCell ref="C5:C6"/>
    <mergeCell ref="D5:D6"/>
    <mergeCell ref="A5:A6"/>
    <mergeCell ref="B5:B6"/>
  </mergeCells>
  <printOptions horizontalCentered="1"/>
  <pageMargins left="0.25" right="0.26" top="0.31496062992125984" bottom="0.31496062992125984" header="0.15748031496062992" footer="0.19685039370078741"/>
  <pageSetup paperSize="9" scale="80"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27.04</vt:lpstr>
      <vt:lpstr>'на 27.04'!Заголовки_для_печати</vt:lpstr>
      <vt:lpstr>'на 27.04'!Область_печати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shkolina</dc:creator>
  <cp:lastModifiedBy>chernyh</cp:lastModifiedBy>
  <cp:lastPrinted>2018-04-28T05:27:10Z</cp:lastPrinted>
  <dcterms:created xsi:type="dcterms:W3CDTF">2018-03-23T10:20:24Z</dcterms:created>
  <dcterms:modified xsi:type="dcterms:W3CDTF">2018-04-28T05:27:12Z</dcterms:modified>
</cp:coreProperties>
</file>