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20730" windowHeight="11760"/>
  </bookViews>
  <sheets>
    <sheet name="НА 25.11" sheetId="1" r:id="rId1"/>
  </sheets>
  <definedNames>
    <definedName name="_xlnm._FilterDatabase" localSheetId="0" hidden="1">'НА 25.11'!$A$7:$I$165</definedName>
    <definedName name="_xlnm.Print_Titles" localSheetId="0">'НА 25.11'!$A:$A,'НА 25.11'!$5:$7</definedName>
    <definedName name="_xlnm.Print_Area" localSheetId="0">'НА 25.11'!$A$1:$K$161</definedName>
  </definedNames>
  <calcPr calcId="125725" concurrentCalc="0"/>
</workbook>
</file>

<file path=xl/calcChain.xml><?xml version="1.0" encoding="utf-8"?>
<calcChain xmlns="http://schemas.openxmlformats.org/spreadsheetml/2006/main">
  <c r="J158" i="1"/>
  <c r="J119"/>
  <c r="J95"/>
  <c r="J96"/>
  <c r="J23"/>
  <c r="J30"/>
  <c r="J35"/>
  <c r="J46"/>
  <c r="J55"/>
  <c r="J58"/>
  <c r="J18"/>
  <c r="J74"/>
  <c r="J82"/>
  <c r="J98"/>
  <c r="J79"/>
  <c r="J108"/>
  <c r="J111"/>
  <c r="J105"/>
  <c r="J115"/>
  <c r="J124"/>
  <c r="J126"/>
  <c r="J122"/>
  <c r="J133"/>
  <c r="J157"/>
  <c r="J159"/>
  <c r="J147"/>
  <c r="J142"/>
  <c r="J9"/>
  <c r="J47"/>
  <c r="J56"/>
  <c r="J59"/>
  <c r="J19"/>
  <c r="J103"/>
  <c r="J80"/>
  <c r="J116"/>
  <c r="J134"/>
  <c r="J10"/>
  <c r="J8"/>
  <c r="J12"/>
  <c r="J13"/>
  <c r="J11"/>
  <c r="J15"/>
  <c r="J16"/>
  <c r="J14"/>
  <c r="J17"/>
  <c r="J73"/>
  <c r="J78"/>
  <c r="J104"/>
  <c r="J114"/>
  <c r="J121"/>
  <c r="J132"/>
  <c r="J141"/>
  <c r="J146"/>
  <c r="J148"/>
  <c r="J152"/>
  <c r="O24"/>
  <c r="O23"/>
  <c r="K147"/>
  <c r="K146"/>
  <c r="K142"/>
  <c r="K141"/>
  <c r="K134"/>
  <c r="K133"/>
  <c r="K121"/>
  <c r="K116"/>
  <c r="K104"/>
  <c r="K79"/>
  <c r="K80"/>
  <c r="K74"/>
  <c r="K73"/>
  <c r="K19"/>
  <c r="K132"/>
  <c r="K78"/>
  <c r="C17"/>
  <c r="C73"/>
  <c r="C78"/>
  <c r="C104"/>
  <c r="C114"/>
  <c r="C121"/>
  <c r="C132"/>
  <c r="C141"/>
  <c r="C148"/>
  <c r="C146"/>
  <c r="C8"/>
</calcChain>
</file>

<file path=xl/sharedStrings.xml><?xml version="1.0" encoding="utf-8"?>
<sst xmlns="http://schemas.openxmlformats.org/spreadsheetml/2006/main" count="465" uniqueCount="240">
  <si>
    <t>Информация</t>
  </si>
  <si>
    <t>о финансировании из краевого бюджета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2018 году</t>
  </si>
  <si>
    <t>тыс. рублей</t>
  </si>
  <si>
    <t>Направление финансирования</t>
  </si>
  <si>
    <t>уровень бюджета</t>
  </si>
  <si>
    <t>КБК в 2018 году</t>
  </si>
  <si>
    <t>Начислено с начала года</t>
  </si>
  <si>
    <t>Перечислено получателям</t>
  </si>
  <si>
    <t>Начислено, но не перечислено получателям</t>
  </si>
  <si>
    <t>Остаток  средств бюджета после начисления</t>
  </si>
  <si>
    <t>Сумма</t>
  </si>
  <si>
    <t xml:space="preserve">% исполнения </t>
  </si>
  <si>
    <t>Всего по Государственной программе "Развитие сельского хозяйства и регулирование рынков сельскохозяйственной продукции, сырья и продовольствия"</t>
  </si>
  <si>
    <t>соф</t>
  </si>
  <si>
    <t>краевой бюджет</t>
  </si>
  <si>
    <t>01</t>
  </si>
  <si>
    <t>федеральный бюджет</t>
  </si>
  <si>
    <t>02</t>
  </si>
  <si>
    <t>На поддержку агропромышленного комплекса</t>
  </si>
  <si>
    <t>1 Подпрограмма "Развитие отраслей агропромышленного комплекса"</t>
  </si>
  <si>
    <t>Субсидии на компенсацию части стоимости приобретенных средств химической защиты растений (пестицидов)</t>
  </si>
  <si>
    <t>14 Б 00 21710</t>
  </si>
  <si>
    <t>Субсидии на компенсацию части стоимости элитных и (или) репродукционных, и (или) гибридных семян сельскохозяйственных растений</t>
  </si>
  <si>
    <t>14 Б 00 21720</t>
  </si>
  <si>
    <t>Субсидии на  компенсацию части затрат на производство и реализацию сухого молока и (или) сыра полутвердого, и (или) сыра твердого</t>
  </si>
  <si>
    <t>14 Б 00 21730</t>
  </si>
  <si>
    <t>Субсидии на возмещение части затрат на уплату процентов по кредитам, полученным в российских кредитных организациях на срок до 2 лет</t>
  </si>
  <si>
    <t>14 Б 00 21780</t>
  </si>
  <si>
    <t>Расходы на приобретение расходных материалов к лабораторному оборудованию, минеральных удобрений, оригинальных и элитных семян сельскохозяйственных растений для их последующей безвозмездной передачи сельскохозяйственным научным организациям, расположенным на территории края, образовательным организациям высшего образования, зарегистрированным на территории края</t>
  </si>
  <si>
    <t>14 Б 00 21840</t>
  </si>
  <si>
    <t>Субсидии  государственным и муниципальным предприятиям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расчете на 1 гектар посевной площади, занятой зерновыми, зернобобовыми  и кормовыми сельскохозяйственными культурами, а также посевных площадей, обеспечивающих увеличение производства семенного картофеля, семян овощных культур открытого грунта, овощей открытого грунта</t>
  </si>
  <si>
    <t>14 Б 00 21880</t>
  </si>
  <si>
    <t>Субсидии на возмещение части затрат на уплату процентов по кредитам, полученным до срок до 2 лет, на приобретение российского сырья для первичной и последующей промышленной переработки и сырья для последующей переработки</t>
  </si>
  <si>
    <t>искл</t>
  </si>
  <si>
    <t>14 Б 00 21980</t>
  </si>
  <si>
    <t>Субсидии на  компенсацию части затрат на содержание племенных рогачей маралов</t>
  </si>
  <si>
    <t>14 Б 00 22120</t>
  </si>
  <si>
    <t>Субсидии на компенсацию части затрат на содержание коров молочного направления с использованием электрической энергии, вырабатываемой дизельными электростанциями</t>
  </si>
  <si>
    <t>14 Б 00 22160</t>
  </si>
  <si>
    <t>Субсидии на компенсацию части затрат на приобретение кормов для рыбы</t>
  </si>
  <si>
    <t>14 Б 00 22180</t>
  </si>
  <si>
    <r>
      <t xml:space="preserve">Субсидии на возмещение части затрат на уплату процентов по кредитам (займам), полученным </t>
    </r>
    <r>
      <rPr>
        <b/>
        <sz val="12"/>
        <rFont val="Times New Roman"/>
        <family val="1"/>
        <charset val="204"/>
      </rPr>
      <t xml:space="preserve">на срок до 1 года </t>
    </r>
  </si>
  <si>
    <t>14 Б 00 22190</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</si>
  <si>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</si>
  <si>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Б 00 22900</t>
  </si>
  <si>
    <t>Гранты на развитие несельскохозяйственных видов деятельности</t>
  </si>
  <si>
    <t>14 Б 00 22920</t>
  </si>
  <si>
    <t>Субсидии на компенсацию части затрат на производство и реализацию молока</t>
  </si>
  <si>
    <t>14 Б 00 24050</t>
  </si>
  <si>
    <t xml:space="preserve">Субсидии на компенсацию части затрат на производство и реализацию мяса кур мясных пород </t>
  </si>
  <si>
    <t>14 Б 00 24060</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</si>
  <si>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</si>
  <si>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</si>
  <si>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</si>
  <si>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</si>
  <si>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Субсидии на  компенсацию части затрат, связанных с приобретением телок и (или) нетелей и (или) коров-первотелок (за исключением импортированных) для замены поголовья коров, больных лейкозом и (или) инфицированных вирусом лейкоза крупного рогатого скота, выбывших на убой</t>
  </si>
  <si>
    <t>14 Б 00 24270</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</si>
  <si>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</si>
  <si>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</si>
  <si>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t>Субсидии на компенсацию части затрат на оплату потребленной тепловой и электрической энергии, используемой при выращивании овощей</t>
  </si>
  <si>
    <t>14 Б 00 24310</t>
  </si>
  <si>
    <t xml:space="preserve">Расходы на закупку услуг по агрохимическому и фитопатологическому обследованию земель сельскохозяйственного назначения </t>
  </si>
  <si>
    <t>14 Б 00 24320</t>
  </si>
  <si>
    <t>Субсидии на компенсацию части затрат на содержание коров и нетелей крупного рогатого скота</t>
  </si>
  <si>
    <t>14 Б 00 24330</t>
  </si>
  <si>
    <t>Субсидии на возмещение части затрат, связанных с проведением добровольной сертификации пищевых продуктов</t>
  </si>
  <si>
    <t>14 Б 00 24340</t>
  </si>
  <si>
    <t>Субсидии на возмещение части затрат, связанных с оказанием услуг по продвижению пищевых продуктов</t>
  </si>
  <si>
    <t>14 Б 00 24350</t>
  </si>
  <si>
    <r>
      <t xml:space="preserve">Субсидии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расчете на 1 гектар посевной площади, занятой </t>
    </r>
    <r>
      <rPr>
        <b/>
        <sz val="12"/>
        <rFont val="Times New Roman"/>
        <family val="1"/>
        <charset val="204"/>
      </rPr>
      <t>зерновыми, зернобобовыми и кормовыми</t>
    </r>
    <r>
      <rPr>
        <sz val="12"/>
        <rFont val="Times New Roman"/>
        <family val="1"/>
        <charset val="204"/>
      </rPr>
      <t xml:space="preserve"> сельскохозяйственными культурами, а также посевных площадей, обеспечивающих увеличение производства семенного картофеля, семян овощных культур открытого грунта, семян подсолнечника и овощей открытого грунта </t>
    </r>
  </si>
  <si>
    <t>14 Б 00 R5410</t>
  </si>
  <si>
    <t>Субсидии на возмещение части затрат, направленных на повышение продуктивности в молочном скотоводстве</t>
  </si>
  <si>
    <t>14 Б 00 R5420</t>
  </si>
  <si>
    <t>Субсидии  на компенсацию части стоимости элитных семян сельскохозяйственных растений</t>
  </si>
  <si>
    <t>14 Б 00 R5431</t>
  </si>
  <si>
    <t>Субсидии на компенсацию части затрат на закладку и уход за многолетними насаждениями</t>
  </si>
  <si>
    <t>14 Б 00 R5432</t>
  </si>
  <si>
    <t xml:space="preserve">Субсидии на  компенсацию части затрат на содержание племенного маточного поголовья с/х животных, племенных быков-производителей  </t>
  </si>
  <si>
    <t>14 Б 00 R5435</t>
  </si>
  <si>
    <t xml:space="preserve">Субсидии на возмещение части процентных ставок по кредитам (займам), полученным на развитие малых форм хозяйствования </t>
  </si>
  <si>
    <t>14 Б 00 R543Б</t>
  </si>
  <si>
    <t>Субсидии на возмещение части затрат на уплату страховых премий по договорам с/х страхования в области растениеводства</t>
  </si>
  <si>
    <t>14 Б 00 R543В</t>
  </si>
  <si>
    <t>Субсидии на возмещение части затрат на уплату страховых премий по договорам с/х страхования в области животноводства</t>
  </si>
  <si>
    <t>14 Б 00 R543Г</t>
  </si>
  <si>
    <t xml:space="preserve">Гранты начинающим фермерам </t>
  </si>
  <si>
    <t>14 Б 00 R543Д</t>
  </si>
  <si>
    <t>Гранты на развитие семейных животноводческих ферм</t>
  </si>
  <si>
    <t>14 Б 00 R543Е</t>
  </si>
  <si>
    <t>Гранты сельскохозяйственным потребительским кооперативам на развитие материально-технической базы</t>
  </si>
  <si>
    <t>14 Б 00 R543Ж</t>
  </si>
  <si>
    <t>2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</si>
  <si>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</si>
  <si>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t>14 В 00 22080</t>
  </si>
  <si>
    <r>
      <t xml:space="preserve">Расходы на закупку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t>
    </r>
    <r>
      <rPr>
        <b/>
        <sz val="12"/>
        <color rgb="FF996633"/>
        <rFont val="Times New Roman"/>
        <family val="1"/>
        <charset val="204"/>
      </rPr>
      <t>(ветслужба)</t>
    </r>
  </si>
  <si>
    <t>14 В 00 24040</t>
  </si>
  <si>
    <r>
      <t>Субвенции бюджетам муниципальных районов и городских округов на выполнение отдельных государственных полномочий по организации проведения мероприятий по отлову и содержанию безнадзорных животных</t>
    </r>
    <r>
      <rPr>
        <b/>
        <sz val="11"/>
        <color rgb="FF996633"/>
        <rFont val="Times New Roman"/>
        <family val="1"/>
        <charset val="204"/>
      </rPr>
      <t xml:space="preserve"> (ветслужба)</t>
    </r>
  </si>
  <si>
    <t>14 В 00 75180</t>
  </si>
  <si>
    <t>3 Подпрограмма "Стимулирование инвестиционной деятельности в агропромышленном комплексе"</t>
  </si>
  <si>
    <t>Субсидии на возмещение затрат на уплату процентов по заключенному с 1 января 2018 года мировому соглашению</t>
  </si>
  <si>
    <t>14 Г 00 22790</t>
  </si>
  <si>
    <t xml:space="preserve">Субсидии на возмещение части затрат на уплату процентов по кредитам, полученным на срок до 10 лет </t>
  </si>
  <si>
    <t>14 Г 00 22820</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</si>
  <si>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</si>
  <si>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</si>
  <si>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Субсидии на возмещение части прямых понесенных затрат на создание объектов агропромышленного комплекса</t>
  </si>
  <si>
    <t>14 Г 00 22860</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</si>
  <si>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</si>
  <si>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</si>
  <si>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</si>
  <si>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R5261</t>
  </si>
  <si>
    <t>Субсидии на возмещение части затрат на уплату процентов по инвестиционным кредитам (займам), полученным на срок до 10 лет</t>
  </si>
  <si>
    <t>14 Г 00 R5441</t>
  </si>
  <si>
    <r>
      <t>Субсидии на возмещение части затрат на уплату процентов по инвестиционным кредитам (займам), полученным</t>
    </r>
    <r>
      <rPr>
        <b/>
        <sz val="12"/>
        <rFont val="Times New Roman"/>
        <family val="1"/>
        <charset val="204"/>
      </rPr>
      <t xml:space="preserve"> </t>
    </r>
    <r>
      <rPr>
        <sz val="12"/>
        <rFont val="Times New Roman"/>
        <family val="1"/>
        <charset val="204"/>
      </rPr>
      <t>на цели развития подотрасли животноводства на срок до 8 лет, до 15 лет</t>
    </r>
  </si>
  <si>
    <t>14 Г 00 R5442</t>
  </si>
  <si>
    <t>Субсидии на возмещение части затрат на уплату процентов по инвестиционным кредитам (займам), полученным на срок до 8 лет и до 15 лет</t>
  </si>
  <si>
    <t>14 Г 00 R5443</t>
  </si>
  <si>
    <t xml:space="preserve">Субсидии на возмещение части прямых понесенных затрат на создание и (или) модернизацию животноводческих комплексов молочного направления (молочных ферм) и (или) картофелехранилищ (овощехранилищ), и (или) тепличных комплексов, и (или) селекционно-семеноводческих центров в растениеводстве, и (или) создание оптово-распределительных центров, а также на приобретение техники и (или) оборудования </t>
  </si>
  <si>
    <t>14 Г 00 R5450</t>
  </si>
  <si>
    <t>4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</si>
  <si>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 техники и оборудования</t>
  </si>
  <si>
    <t>14 4 00 22310</t>
  </si>
  <si>
    <t>Расходы на приобретение изделий автомобильной промышленности, тракторов, сельскохозяйственных машин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</si>
  <si>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</si>
  <si>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</si>
  <si>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</si>
  <si>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Расходы на приобретение изделий автомобильной промышленности, тракторов и сельскохозяйственных машин, лабораторного оборудования для передачи в федеральную собственность для нужд научных организаций, расположенных на территории края, или образовательных организаций высшего образования, зарегистрированных на территории края</t>
  </si>
  <si>
    <t>14 4 00 22370</t>
  </si>
  <si>
    <t>Субсидии на компенсацию части затрат, связанных с оплатой первоначального (авансового) лизингового взноса и  очередных лизинговых платежей</t>
  </si>
  <si>
    <t>14 4 00 22800</t>
  </si>
  <si>
    <t>Субсидии на компенсацию части затрат, связанных с приобретением машин и оборудования для пищевой, перерабатывающей промышленности, модульных объектов,  медицинской техники, оборудования лабораторного для анализа молока</t>
  </si>
  <si>
    <t>14 4 00 22810</t>
  </si>
  <si>
    <t>Субсидии на компенсацию части затрат, связанных с приобретением новых самоходных зерноуборочных и (или) самоходных кормоуборочных комбайнов, и (или) зерновых сушилок</t>
  </si>
  <si>
    <t>14 4 00 24500</t>
  </si>
  <si>
    <t>5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</si>
  <si>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</si>
  <si>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14 А 00 24180</t>
  </si>
  <si>
    <t>Субсидии на возмещение части фактически осуществленных затрат в рамках гидромелиоративных мероприятий по строительству оросительных (осушительных) систем общего и (или) индивидуального пользования и (или) отдельно расположенных гидротехнических сооружений</t>
  </si>
  <si>
    <t>14 А 00 R5680</t>
  </si>
  <si>
    <t>6 Подпрограмма "Кадровое обеспечение агропромышленного комплекса"</t>
  </si>
  <si>
    <t>Социальная выплата рабочим, служащим сельскохозяйственных товаропроизводителей, вновь созданных сельскохозяйственных товаропроизводителей на компенсацию затрат, связанных с получением высшего образования по очно-заочной, заочной форме обучения</t>
  </si>
  <si>
    <t>14 6 00 22510</t>
  </si>
  <si>
    <t>Оплата услуг по проведению лекций, семинаров,  дополнительного профессионального образования рабочих, служащих сельскохозяйственных товаропроизводителей, вновь созданных сельскохозяйственных товаропроизводителей и организаций агропромышленного комплекса организациям, осуществляющим образовательную деятельность по дополнительным профессиональным программам</t>
  </si>
  <si>
    <t>14 6 00 22520</t>
  </si>
  <si>
    <t>Социальные выплаты на обустройство молодым специалистам, молодым рабочим</t>
  </si>
  <si>
    <t>14 6 00 22550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</si>
  <si>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выплатой заработной платы молодому специалисту</t>
  </si>
  <si>
    <t>14 6 00 22560</t>
  </si>
  <si>
    <t>Субсидии на компенсацию части затрат, связанных с дополнительным профессиональным образованием по программам повышения квалификации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</si>
  <si>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</si>
  <si>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Субсидии базовым хозяйствам на компенсацию затрат, связанных  с доплатой работнику базового хозяйства, осуществляющему руководство производственной практики студента</t>
  </si>
  <si>
    <t>14 6 00 23000</t>
  </si>
  <si>
    <t>Субсидии базовым хозяйствам на компенсацию затрат, связанных  с выплатой заработной платы  студентам, в случае их трудоустройства по срочному трудовому договору в период прохождения производственной практики</t>
  </si>
  <si>
    <t>14 6 00 23010</t>
  </si>
  <si>
    <t>Социальные выплаты на обустройство гражданам, изъявившим желание переехать на постоянное место жительства в сельскую местность и заключившим трудовой договор с сельскохозяйственным товаропроизводителем, вновь созданным сельскохозяйственным товаропроизводителем</t>
  </si>
  <si>
    <t>14 6 00 24640</t>
  </si>
  <si>
    <r>
      <t>Субсидии на цели, не связанные с финансовым обеспечением выполнения государственного задания на оказание государственных услуг (выполнение работ) для приобретения племенных телок и (или) нетелей молочного направления продуктивности, изделий автомобильной промышленности, тракторов и сельскохозяйственных машин, оборудования технологического для легкой и пищевой промышленности, модульных объектов в целях укрепления их материально-технической базы</t>
    </r>
    <r>
      <rPr>
        <sz val="12"/>
        <color rgb="FF008080"/>
        <rFont val="Times New Roman"/>
        <family val="1"/>
        <charset val="204"/>
      </rPr>
      <t xml:space="preserve"> (минобразования края)</t>
    </r>
  </si>
  <si>
    <t>14 6 00 22570</t>
  </si>
  <si>
    <t>7 Подпрограмма "Устойчивое развитие сельских территорий"</t>
  </si>
  <si>
    <t>Субсидии организациям АПК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</si>
  <si>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</si>
  <si>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</si>
  <si>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</si>
  <si>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Улучшение жилищных условий граждан, проживающих в сельской местности, в том числе молодых семей и молодых специалистов</t>
  </si>
  <si>
    <t>14 7 00 R5671</t>
  </si>
  <si>
    <t xml:space="preserve">Иные межбюджетные трансферты бюджетам муниципальных районов Красноярского края, реализующих муниципальные программы, направленные на развитие сельских территорий, </t>
  </si>
  <si>
    <t>14 7 00 74110</t>
  </si>
  <si>
    <t>8 Подпрограмма "Поддержка садоводства, огородничества и дачного хозяйства"</t>
  </si>
  <si>
    <t>Гранты некоммерческим объединениям на реализацию программ развития инфраструктуры территорий некоммерческих объединений</t>
  </si>
  <si>
    <t>14 Д 00 24400</t>
  </si>
  <si>
    <t xml:space="preserve">Гранты некоммерческим объединениям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объединения </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</si>
  <si>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</si>
  <si>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объединений к источникам электроснабжения, водоснабжения</t>
  </si>
  <si>
    <t>14 Д 00 75750</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</si>
  <si>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</si>
  <si>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</si>
  <si>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14 8 00 00210</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</si>
  <si>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</si>
  <si>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</si>
  <si>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</si>
  <si>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</si>
  <si>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t>14 8 00 00610</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</si>
  <si>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</si>
  <si>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</si>
  <si>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t>14 8 00 08100</t>
  </si>
  <si>
    <r>
      <t>за счет доходов от сдачи в аренду имущества</t>
    </r>
    <r>
      <rPr>
        <sz val="11"/>
        <rFont val="Times New Roman"/>
        <family val="1"/>
        <charset val="204"/>
      </rPr>
      <t xml:space="preserve"> (ветслужба)</t>
    </r>
  </si>
  <si>
    <t>14 8 00 07200</t>
  </si>
  <si>
    <t>Расходы на закупку компьютерного программного обеспечения и услуг по его поддержке и адаптации, электронно-вычислительной техники, оргтехники, сетевого и серверного оборудования</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</si>
  <si>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</si>
  <si>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</si>
  <si>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</si>
  <si>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</si>
  <si>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</si>
  <si>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Расходы на закупку консультационных услуг</t>
  </si>
  <si>
    <t>14 8 00 22770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</si>
  <si>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</si>
  <si>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</si>
  <si>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t>Прямая поддержка отрасли</t>
  </si>
  <si>
    <t>1 получатель / 5 договоров</t>
  </si>
  <si>
    <t xml:space="preserve"> 1 получатель / 1 договор</t>
  </si>
  <si>
    <t>20 получателей / 27 договоров</t>
  </si>
  <si>
    <t>48 получателей / 56 договоров</t>
  </si>
  <si>
    <r>
      <t xml:space="preserve">С учетом заключенного доп соглашения по % ставке лимит из ФБ - </t>
    </r>
    <r>
      <rPr>
        <b/>
        <sz val="12"/>
        <rFont val="Times New Roman"/>
        <family val="1"/>
        <charset val="204"/>
      </rPr>
      <t>1 230 606,7 тыс. руб</t>
    </r>
    <r>
      <rPr>
        <sz val="12"/>
        <rFont val="Times New Roman"/>
        <family val="1"/>
        <charset val="204"/>
      </rPr>
      <t xml:space="preserve">., освоение ФБ - </t>
    </r>
    <r>
      <rPr>
        <b/>
        <sz val="12"/>
        <rFont val="Times New Roman"/>
        <family val="1"/>
        <charset val="204"/>
      </rPr>
      <t>80,3%</t>
    </r>
  </si>
  <si>
    <t>министерство сельского хозяйства и торговли (грбс - 121)</t>
  </si>
  <si>
    <t>Субсидии на компенсацию части затрат на производство и реализацию продукции птицеводства</t>
  </si>
  <si>
    <t>Субсидии на компенсацию части затрат, связанных с приобретением машин и оборудования для пищевой, перерабатывающей промышленности, модульных объектов,  медицинской техники, оборудования лабораторного для анализа молока, оборудования лабораторного для иммуногенетических и молекулярнгенетических исследований, оборудования для содержания птицы яичного направления</t>
  </si>
  <si>
    <t>14 Б 00 R541F</t>
  </si>
  <si>
    <t>Субсидии на оказание несвязанной поддержки сельскохозяйственным товаропроизводителям в области растениеводства за счет средств резервного фонда Правительства Российской Федерации</t>
  </si>
  <si>
    <t>14 Б 00 24360</t>
  </si>
  <si>
    <t>Субсидии на компенсацию части затрат на разработку проектной документации и строительство учебно-опытных животноводческих комплексов  молочного направления</t>
  </si>
  <si>
    <t>14 Г 00 22350</t>
  </si>
  <si>
    <t>14 Г 00 R4330</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</si>
  <si>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t>
  </si>
  <si>
    <t>14 Г 00 23100</t>
  </si>
  <si>
    <t>14 4 00 24510</t>
  </si>
  <si>
    <t>19 получателей/ 36 договоров</t>
  </si>
  <si>
    <t>пары</t>
  </si>
  <si>
    <t>аренда земли</t>
  </si>
  <si>
    <t>Дополнительно в 2017 году:</t>
  </si>
  <si>
    <r>
      <rPr>
        <u/>
        <sz val="12"/>
        <rFont val="Times New Roman"/>
        <family val="1"/>
        <charset val="204"/>
      </rPr>
      <t>Примечание:</t>
    </r>
    <r>
      <rPr>
        <sz val="12"/>
        <rFont val="Times New Roman"/>
        <family val="1"/>
        <charset val="204"/>
      </rPr>
      <t xml:space="preserve"> сумма начисленной субсидии за счет средств ФБ больше плана, т.к. в гос программу финансирование несвязанной поддержки за счет средств Резервного фонда Правительства РФ в размере 108 028 тыс. руб. будет включено только после корректировки закона о краевом бюджете</t>
    </r>
  </si>
  <si>
    <t>73 получателя / 158 договоров</t>
  </si>
  <si>
    <t>Закон края от 11.10.2018 № 6-1947</t>
  </si>
  <si>
    <t>Субсидии на возмещение части затрат на уплату процентов по инвестиционным кредитам (займам) в агропромышленном комплексе, полученным на срок до 10 лет, до 8 лет и до 15 лет</t>
  </si>
  <si>
    <r>
      <rPr>
        <b/>
        <u/>
        <sz val="12"/>
        <rFont val="Times New Roman"/>
        <family val="1"/>
        <charset val="204"/>
      </rPr>
      <t xml:space="preserve">Справочно: </t>
    </r>
    <r>
      <rPr>
        <b/>
        <sz val="12"/>
        <rFont val="Times New Roman"/>
        <family val="1"/>
        <charset val="204"/>
      </rPr>
      <t>перечислено получателям по состоянию на 23.11.2017</t>
    </r>
  </si>
  <si>
    <t>Справочно: Количество получателей субсидий/ договоров на 23.11.2018</t>
  </si>
  <si>
    <t>46 получателя/ 97 договоров</t>
  </si>
  <si>
    <t>79 получателей/ 113 договоров</t>
  </si>
  <si>
    <t>82 получателя /217 молодых специалистов</t>
  </si>
  <si>
    <t>21 получателя / 24 договоров</t>
  </si>
  <si>
    <t>6 получателей / 14 договоров</t>
  </si>
  <si>
    <t>4 получетеля / 36 студентов</t>
  </si>
  <si>
    <t>1 получетель   /    1 студент</t>
  </si>
  <si>
    <t>31 получателя / 52 договора</t>
  </si>
  <si>
    <t>ЛПХ - 29 МО, МФХ - 26 получателей /33 договора</t>
  </si>
  <si>
    <t>44 получателя / 59 договоров</t>
  </si>
  <si>
    <t>18 получателей/ 37 договоров</t>
  </si>
  <si>
    <t>37 получателей / 89 договоров</t>
  </si>
  <si>
    <t>169 получателя/ 847 договоров</t>
  </si>
  <si>
    <r>
      <t xml:space="preserve">Гос программой предусмотрены средства </t>
    </r>
    <r>
      <rPr>
        <b/>
        <sz val="12"/>
        <rFont val="Times New Roman"/>
        <family val="1"/>
        <charset val="204"/>
      </rPr>
      <t>ФБ</t>
    </r>
    <r>
      <rPr>
        <sz val="12"/>
        <rFont val="Times New Roman"/>
        <family val="1"/>
        <charset val="204"/>
      </rPr>
      <t xml:space="preserve"> в размере 1 338 634,7 тыс. руб., бюджетной росписью краевого бюджета 1 431 627,5 тыс. руб., на 92 992,8 тыс. руб. больше, т.к.соглашение с Минсельхозом России подписано 31.10.2018 на выделение краю средств на уплату процентов по инвестиционным кредитам</t>
    </r>
  </si>
  <si>
    <t>по состоянию на 25.11.2018</t>
  </si>
</sst>
</file>

<file path=xl/styles.xml><?xml version="1.0" encoding="utf-8"?>
<styleSheet xmlns="http://schemas.openxmlformats.org/spreadsheetml/2006/main">
  <numFmts count="6">
    <numFmt numFmtId="164" formatCode="#,##0.0"/>
    <numFmt numFmtId="165" formatCode="#,##0.000000"/>
    <numFmt numFmtId="166" formatCode="?"/>
    <numFmt numFmtId="167" formatCode="#,##0.000"/>
    <numFmt numFmtId="168" formatCode="#,##0.0000000"/>
    <numFmt numFmtId="169" formatCode="#,##0.00000"/>
  </numFmts>
  <fonts count="25">
    <font>
      <sz val="10"/>
      <name val="Arial Cyr"/>
      <charset val="204"/>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b/>
      <sz val="11"/>
      <color rgb="FF996633"/>
      <name val="Times New Roman"/>
      <family val="1"/>
      <charset val="204"/>
    </font>
    <font>
      <b/>
      <sz val="12"/>
      <color rgb="FF996633"/>
      <name val="Times New Roman"/>
      <family val="1"/>
      <charset val="204"/>
    </font>
    <font>
      <sz val="13"/>
      <name val="Times New Roman"/>
      <family val="1"/>
      <charset val="204"/>
    </font>
    <font>
      <sz val="12"/>
      <color indexed="8"/>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
      <b/>
      <u/>
      <sz val="12"/>
      <name val="Times New Roman"/>
      <family val="1"/>
      <charset val="204"/>
    </font>
    <font>
      <u/>
      <sz val="12"/>
      <name val="Times New Roman"/>
      <family val="1"/>
      <charset val="204"/>
    </font>
  </fonts>
  <fills count="8">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indexed="9"/>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137">
    <xf numFmtId="0" fontId="0" fillId="0" borderId="0" xfId="0"/>
    <xf numFmtId="0" fontId="3" fillId="0" borderId="0" xfId="0" applyFont="1" applyAlignment="1">
      <alignment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164" fontId="4" fillId="0" borderId="0" xfId="0" applyNumberFormat="1" applyFont="1" applyFill="1" applyBorder="1" applyAlignment="1">
      <alignment horizontal="center" vertical="top" wrapText="1"/>
    </xf>
    <xf numFmtId="165" fontId="3" fillId="0" borderId="0" xfId="0" applyNumberFormat="1" applyFont="1" applyAlignment="1">
      <alignment vertical="top"/>
    </xf>
    <xf numFmtId="0" fontId="3" fillId="0" borderId="0" xfId="0" applyFont="1" applyFill="1" applyAlignment="1">
      <alignment horizontal="right" vertical="top"/>
    </xf>
    <xf numFmtId="0" fontId="5" fillId="0" borderId="0" xfId="0" applyFont="1" applyAlignment="1">
      <alignment horizontal="right"/>
    </xf>
    <xf numFmtId="0" fontId="3" fillId="0" borderId="0" xfId="0" applyFont="1" applyAlignment="1">
      <alignment horizontal="center" vertical="center"/>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wrapText="1"/>
    </xf>
    <xf numFmtId="4" fontId="7" fillId="2" borderId="1" xfId="0" applyNumberFormat="1" applyFont="1" applyFill="1" applyBorder="1" applyAlignment="1">
      <alignment horizontal="right" wrapText="1"/>
    </xf>
    <xf numFmtId="4" fontId="8" fillId="2" borderId="1" xfId="0" applyNumberFormat="1" applyFont="1" applyFill="1" applyBorder="1" applyAlignment="1">
      <alignment horizontal="right" wrapText="1"/>
    </xf>
    <xf numFmtId="0" fontId="2" fillId="2" borderId="0" xfId="0" applyFont="1" applyFill="1" applyAlignment="1">
      <alignment vertical="top"/>
    </xf>
    <xf numFmtId="0" fontId="9" fillId="0" borderId="1" xfId="0" applyFont="1" applyFill="1" applyBorder="1" applyAlignment="1">
      <alignment horizontal="left" vertical="top" wrapText="1" indent="2"/>
    </xf>
    <xf numFmtId="49" fontId="10" fillId="0" borderId="1" xfId="0" applyNumberFormat="1" applyFont="1" applyFill="1" applyBorder="1" applyAlignment="1">
      <alignment horizontal="center"/>
    </xf>
    <xf numFmtId="4" fontId="11" fillId="0" borderId="1" xfId="0" applyNumberFormat="1" applyFont="1" applyFill="1" applyBorder="1" applyAlignment="1">
      <alignment horizontal="right" wrapText="1"/>
    </xf>
    <xf numFmtId="4" fontId="9" fillId="0" borderId="1" xfId="0" applyNumberFormat="1" applyFont="1" applyFill="1" applyBorder="1" applyAlignment="1">
      <alignment horizontal="right" wrapText="1"/>
    </xf>
    <xf numFmtId="0" fontId="12" fillId="0" borderId="0" xfId="0" applyFont="1" applyFill="1" applyAlignment="1">
      <alignment vertical="top"/>
    </xf>
    <xf numFmtId="0" fontId="6" fillId="3" borderId="1" xfId="0" applyFont="1" applyFill="1" applyBorder="1" applyAlignment="1">
      <alignment horizontal="left" vertical="top" wrapText="1"/>
    </xf>
    <xf numFmtId="0" fontId="6" fillId="3" borderId="1" xfId="0" applyFont="1" applyFill="1" applyBorder="1" applyAlignment="1">
      <alignment horizontal="center" wrapText="1"/>
    </xf>
    <xf numFmtId="4" fontId="7" fillId="3" borderId="1" xfId="0" applyNumberFormat="1" applyFont="1" applyFill="1" applyBorder="1" applyAlignment="1">
      <alignment horizontal="right" wrapText="1"/>
    </xf>
    <xf numFmtId="4" fontId="8" fillId="3" borderId="1" xfId="0" applyNumberFormat="1" applyFont="1" applyFill="1" applyBorder="1" applyAlignment="1">
      <alignment horizontal="right" wrapText="1"/>
    </xf>
    <xf numFmtId="0" fontId="2" fillId="3" borderId="0" xfId="0" applyFont="1" applyFill="1" applyAlignment="1">
      <alignment vertical="top"/>
    </xf>
    <xf numFmtId="0" fontId="13" fillId="0" borderId="1" xfId="0" applyFont="1" applyFill="1" applyBorder="1" applyAlignment="1">
      <alignment horizontal="left" vertical="top" wrapText="1" indent="2"/>
    </xf>
    <xf numFmtId="0" fontId="13" fillId="0" borderId="1" xfId="0" applyFont="1" applyFill="1" applyBorder="1" applyAlignment="1">
      <alignment horizontal="center" wrapText="1"/>
    </xf>
    <xf numFmtId="0" fontId="8" fillId="0" borderId="1" xfId="0" applyFont="1" applyFill="1" applyBorder="1" applyAlignment="1">
      <alignment horizontal="left" vertical="top" wrapText="1"/>
    </xf>
    <xf numFmtId="49" fontId="3" fillId="4" borderId="1" xfId="0" applyNumberFormat="1" applyFont="1" applyFill="1" applyBorder="1" applyAlignment="1">
      <alignment horizontal="center"/>
    </xf>
    <xf numFmtId="4" fontId="8" fillId="0" borderId="1" xfId="0" applyNumberFormat="1" applyFont="1" applyFill="1" applyBorder="1" applyAlignment="1">
      <alignment horizontal="right" wrapText="1"/>
    </xf>
    <xf numFmtId="0" fontId="8" fillId="0" borderId="0" xfId="0" applyFont="1" applyAlignment="1">
      <alignment vertical="top"/>
    </xf>
    <xf numFmtId="49" fontId="14" fillId="0" borderId="1" xfId="0" applyNumberFormat="1" applyFont="1" applyFill="1" applyBorder="1" applyAlignment="1">
      <alignment horizontal="center"/>
    </xf>
    <xf numFmtId="0" fontId="15" fillId="0" borderId="0" xfId="0" applyFont="1" applyAlignment="1">
      <alignment vertical="top"/>
    </xf>
    <xf numFmtId="166" fontId="3" fillId="4" borderId="1" xfId="0" applyNumberFormat="1" applyFont="1" applyFill="1" applyBorder="1" applyAlignment="1" applyProtection="1">
      <alignment horizontal="left" vertical="center" wrapText="1"/>
    </xf>
    <xf numFmtId="49" fontId="3" fillId="0" borderId="1" xfId="0" applyNumberFormat="1" applyFont="1" applyFill="1" applyBorder="1" applyAlignment="1">
      <alignment horizontal="center"/>
    </xf>
    <xf numFmtId="4" fontId="3" fillId="0" borderId="1" xfId="0" applyNumberFormat="1" applyFont="1" applyFill="1" applyBorder="1" applyAlignment="1">
      <alignment horizontal="right" wrapText="1"/>
    </xf>
    <xf numFmtId="4" fontId="3" fillId="0" borderId="1" xfId="0" applyNumberFormat="1" applyFont="1" applyFill="1" applyBorder="1" applyAlignment="1">
      <alignment horizontal="right"/>
    </xf>
    <xf numFmtId="164" fontId="3" fillId="0" borderId="1" xfId="0" applyNumberFormat="1" applyFont="1" applyFill="1" applyBorder="1" applyAlignment="1">
      <alignment horizontal="right" wrapText="1"/>
    </xf>
    <xf numFmtId="167" fontId="3" fillId="0" borderId="1" xfId="0" applyNumberFormat="1" applyFont="1" applyFill="1" applyBorder="1" applyAlignment="1">
      <alignment horizontal="right" wrapText="1"/>
    </xf>
    <xf numFmtId="0" fontId="3" fillId="0" borderId="1" xfId="0" applyNumberFormat="1" applyFont="1" applyFill="1" applyBorder="1" applyAlignment="1">
      <alignment horizontal="left" vertical="top" wrapText="1"/>
    </xf>
    <xf numFmtId="0" fontId="3" fillId="4" borderId="1" xfId="0" applyNumberFormat="1" applyFont="1" applyFill="1" applyBorder="1" applyAlignment="1">
      <alignment horizontal="left" vertical="top" wrapText="1"/>
    </xf>
    <xf numFmtId="165" fontId="3" fillId="0" borderId="1" xfId="0" applyNumberFormat="1" applyFont="1" applyFill="1" applyBorder="1" applyAlignment="1">
      <alignment horizontal="right" wrapText="1"/>
    </xf>
    <xf numFmtId="0" fontId="3" fillId="4" borderId="2" xfId="0" applyNumberFormat="1" applyFont="1" applyFill="1" applyBorder="1" applyAlignment="1">
      <alignment horizontal="left" vertical="top" wrapText="1"/>
    </xf>
    <xf numFmtId="49" fontId="3" fillId="4" borderId="2" xfId="0" applyNumberFormat="1" applyFont="1" applyFill="1" applyBorder="1" applyAlignment="1">
      <alignment horizontal="center"/>
    </xf>
    <xf numFmtId="49" fontId="3" fillId="0" borderId="4" xfId="0" applyNumberFormat="1" applyFont="1" applyFill="1" applyBorder="1" applyAlignment="1">
      <alignment horizontal="left" vertical="top" wrapText="1"/>
    </xf>
    <xf numFmtId="49" fontId="3" fillId="0" borderId="4" xfId="0" applyNumberFormat="1" applyFont="1" applyFill="1" applyBorder="1" applyAlignment="1">
      <alignment horizontal="center"/>
    </xf>
    <xf numFmtId="49" fontId="3" fillId="0" borderId="1"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wrapText="1"/>
    </xf>
    <xf numFmtId="49" fontId="3" fillId="4" borderId="2" xfId="0" applyNumberFormat="1" applyFont="1" applyFill="1" applyBorder="1" applyAlignment="1">
      <alignment horizontal="left" vertical="top" wrapText="1"/>
    </xf>
    <xf numFmtId="49" fontId="3" fillId="0" borderId="2" xfId="0" applyNumberFormat="1" applyFont="1" applyFill="1" applyBorder="1" applyAlignment="1">
      <alignment horizontal="right"/>
    </xf>
    <xf numFmtId="0" fontId="3" fillId="4" borderId="2" xfId="0" applyFont="1" applyFill="1" applyBorder="1" applyAlignment="1">
      <alignment horizontal="left" vertical="top" wrapText="1"/>
    </xf>
    <xf numFmtId="4" fontId="8" fillId="0" borderId="2" xfId="0" applyNumberFormat="1" applyFont="1" applyFill="1" applyBorder="1" applyAlignment="1">
      <alignment horizontal="right" wrapText="1"/>
    </xf>
    <xf numFmtId="0" fontId="3" fillId="0" borderId="1" xfId="0" applyFont="1" applyFill="1" applyBorder="1" applyAlignment="1">
      <alignment horizontal="left" vertical="top" wrapText="1"/>
    </xf>
    <xf numFmtId="49" fontId="3" fillId="0" borderId="2" xfId="0" applyNumberFormat="1" applyFont="1" applyFill="1" applyBorder="1" applyAlignment="1">
      <alignment horizontal="center"/>
    </xf>
    <xf numFmtId="4" fontId="3" fillId="0" borderId="2" xfId="0" applyNumberFormat="1" applyFont="1" applyFill="1" applyBorder="1" applyAlignment="1">
      <alignment horizontal="right" wrapText="1"/>
    </xf>
    <xf numFmtId="168" fontId="3" fillId="0" borderId="1" xfId="0" applyNumberFormat="1" applyFont="1" applyFill="1" applyBorder="1" applyAlignment="1">
      <alignment horizontal="right" wrapText="1"/>
    </xf>
    <xf numFmtId="0" fontId="3" fillId="0" borderId="2" xfId="0" applyFont="1" applyFill="1" applyBorder="1" applyAlignment="1">
      <alignment horizontal="left" vertical="top" wrapText="1"/>
    </xf>
    <xf numFmtId="0" fontId="18" fillId="0" borderId="6" xfId="0" applyFont="1" applyFill="1" applyBorder="1" applyAlignment="1">
      <alignment horizontal="left" vertical="top" wrapText="1"/>
    </xf>
    <xf numFmtId="49" fontId="18" fillId="0" borderId="6" xfId="0" applyNumberFormat="1" applyFont="1" applyFill="1" applyBorder="1" applyAlignment="1">
      <alignment horizontal="center"/>
    </xf>
    <xf numFmtId="0" fontId="3" fillId="0" borderId="2" xfId="0" applyFont="1" applyFill="1" applyBorder="1" applyAlignment="1">
      <alignment vertical="top" wrapText="1"/>
    </xf>
    <xf numFmtId="0" fontId="13" fillId="0" borderId="1" xfId="0" applyFont="1" applyFill="1" applyBorder="1" applyAlignment="1">
      <alignment horizontal="left" wrapText="1" indent="2"/>
    </xf>
    <xf numFmtId="167" fontId="8" fillId="0" borderId="1" xfId="0" applyNumberFormat="1" applyFont="1" applyFill="1" applyBorder="1" applyAlignment="1">
      <alignment horizontal="right" wrapText="1"/>
    </xf>
    <xf numFmtId="167" fontId="9" fillId="0" borderId="1" xfId="0" applyNumberFormat="1" applyFont="1" applyFill="1" applyBorder="1" applyAlignment="1">
      <alignment horizontal="right" wrapText="1"/>
    </xf>
    <xf numFmtId="0" fontId="19" fillId="0" borderId="1" xfId="0" applyFont="1" applyFill="1" applyBorder="1" applyAlignment="1">
      <alignment horizontal="left" vertical="top" wrapText="1"/>
    </xf>
    <xf numFmtId="49" fontId="19" fillId="0" borderId="1" xfId="0" applyNumberFormat="1" applyFont="1" applyFill="1" applyBorder="1" applyAlignment="1">
      <alignment horizontal="center"/>
    </xf>
    <xf numFmtId="4" fontId="19" fillId="0" borderId="1" xfId="0" applyNumberFormat="1" applyFont="1" applyFill="1" applyBorder="1" applyAlignment="1">
      <alignment horizontal="right" wrapText="1"/>
    </xf>
    <xf numFmtId="49" fontId="19" fillId="0" borderId="2" xfId="0" applyNumberFormat="1" applyFont="1" applyFill="1" applyBorder="1" applyAlignment="1">
      <alignment horizontal="center"/>
    </xf>
    <xf numFmtId="49" fontId="3" fillId="0" borderId="2" xfId="0" applyNumberFormat="1" applyFont="1" applyFill="1" applyBorder="1" applyAlignment="1">
      <alignment horizontal="left" vertical="top" wrapText="1"/>
    </xf>
    <xf numFmtId="4" fontId="19" fillId="0" borderId="2" xfId="0" applyNumberFormat="1" applyFont="1" applyFill="1" applyBorder="1" applyAlignment="1">
      <alignment horizontal="right" wrapText="1"/>
    </xf>
    <xf numFmtId="0" fontId="3" fillId="0" borderId="1" xfId="0" applyFont="1" applyFill="1" applyBorder="1" applyAlignment="1">
      <alignment horizontal="right" wrapText="1"/>
    </xf>
    <xf numFmtId="4" fontId="3" fillId="4" borderId="1" xfId="0" applyNumberFormat="1" applyFont="1" applyFill="1" applyBorder="1" applyAlignment="1">
      <alignment horizontal="right" wrapText="1"/>
    </xf>
    <xf numFmtId="169" fontId="3" fillId="0" borderId="1" xfId="0" applyNumberFormat="1" applyFont="1" applyFill="1" applyBorder="1" applyAlignment="1">
      <alignment horizontal="right" wrapText="1"/>
    </xf>
    <xf numFmtId="49" fontId="3" fillId="6" borderId="1" xfId="0" applyNumberFormat="1" applyFont="1" applyFill="1" applyBorder="1" applyAlignment="1">
      <alignment horizontal="right" wrapText="1"/>
    </xf>
    <xf numFmtId="49" fontId="3" fillId="0" borderId="1" xfId="0" applyNumberFormat="1" applyFont="1" applyFill="1" applyBorder="1" applyAlignment="1">
      <alignment horizontal="right" wrapText="1"/>
    </xf>
    <xf numFmtId="0" fontId="3" fillId="0" borderId="1" xfId="0" applyNumberFormat="1" applyFont="1" applyFill="1" applyBorder="1" applyAlignment="1">
      <alignment horizontal="right" wrapText="1"/>
    </xf>
    <xf numFmtId="0" fontId="3" fillId="4" borderId="1" xfId="0" applyNumberFormat="1" applyFont="1" applyFill="1" applyBorder="1" applyAlignment="1">
      <alignment horizontal="right" wrapText="1"/>
    </xf>
    <xf numFmtId="0" fontId="3" fillId="0" borderId="1" xfId="0" applyFont="1" applyFill="1" applyBorder="1" applyAlignment="1">
      <alignment vertical="top" wrapText="1"/>
    </xf>
    <xf numFmtId="0" fontId="21" fillId="0" borderId="1" xfId="0" applyFont="1" applyFill="1" applyBorder="1" applyAlignment="1">
      <alignment horizontal="left" vertical="top" wrapText="1"/>
    </xf>
    <xf numFmtId="49" fontId="21" fillId="0" borderId="1" xfId="0" applyNumberFormat="1" applyFont="1" applyFill="1" applyBorder="1" applyAlignment="1">
      <alignment horizontal="center"/>
    </xf>
    <xf numFmtId="4" fontId="22" fillId="0" borderId="1" xfId="0" applyNumberFormat="1" applyFont="1" applyFill="1" applyBorder="1" applyAlignment="1">
      <alignment horizontal="right" wrapText="1"/>
    </xf>
    <xf numFmtId="0" fontId="21" fillId="0" borderId="0" xfId="0" applyFont="1" applyAlignment="1">
      <alignment vertical="top"/>
    </xf>
    <xf numFmtId="0" fontId="3" fillId="0" borderId="0" xfId="0" applyFont="1" applyFill="1" applyAlignment="1">
      <alignment vertical="top"/>
    </xf>
    <xf numFmtId="0" fontId="21" fillId="0" borderId="1" xfId="0" applyFont="1" applyFill="1" applyBorder="1" applyAlignment="1">
      <alignment horizontal="right" wrapText="1"/>
    </xf>
    <xf numFmtId="0" fontId="21" fillId="0" borderId="0" xfId="0" applyFont="1" applyFill="1" applyAlignment="1">
      <alignment vertical="top"/>
    </xf>
    <xf numFmtId="0" fontId="5"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xf>
    <xf numFmtId="0" fontId="3" fillId="0" borderId="0" xfId="0" applyFont="1" applyFill="1" applyAlignment="1">
      <alignment vertical="top" wrapText="1"/>
    </xf>
    <xf numFmtId="0" fontId="3" fillId="0" borderId="0" xfId="0" applyFont="1" applyFill="1" applyAlignment="1">
      <alignment horizontal="center" wrapText="1"/>
    </xf>
    <xf numFmtId="0" fontId="3" fillId="0" borderId="0" xfId="0" applyFont="1" applyFill="1" applyAlignment="1">
      <alignment horizontal="right" vertical="top" wrapText="1"/>
    </xf>
    <xf numFmtId="0" fontId="3" fillId="0" borderId="0" xfId="0" applyFont="1" applyAlignment="1">
      <alignment horizontal="right" vertical="top"/>
    </xf>
    <xf numFmtId="165" fontId="3" fillId="0" borderId="0" xfId="0" applyNumberFormat="1" applyFont="1" applyAlignment="1">
      <alignment horizontal="right" vertical="top"/>
    </xf>
    <xf numFmtId="0" fontId="3" fillId="7" borderId="0" xfId="0" applyFont="1" applyFill="1" applyAlignment="1">
      <alignment vertical="top"/>
    </xf>
    <xf numFmtId="0" fontId="3" fillId="0" borderId="0" xfId="0" applyFont="1" applyFill="1" applyAlignment="1">
      <alignment horizontal="center"/>
    </xf>
    <xf numFmtId="1" fontId="3" fillId="0" borderId="1" xfId="0" applyNumberFormat="1" applyFont="1" applyFill="1" applyBorder="1" applyAlignment="1">
      <alignment horizontal="center" vertical="center" wrapText="1"/>
    </xf>
    <xf numFmtId="1" fontId="3" fillId="0" borderId="0" xfId="0" applyNumberFormat="1" applyFont="1" applyAlignment="1">
      <alignment horizontal="center" vertical="center"/>
    </xf>
    <xf numFmtId="0" fontId="3" fillId="0" borderId="1" xfId="0" applyFont="1" applyBorder="1" applyAlignment="1"/>
    <xf numFmtId="0" fontId="3" fillId="0" borderId="1" xfId="0" applyFont="1" applyFill="1" applyBorder="1" applyAlignment="1"/>
    <xf numFmtId="3" fontId="3" fillId="0" borderId="1" xfId="0" applyNumberFormat="1" applyFont="1" applyFill="1" applyBorder="1" applyAlignment="1">
      <alignment horizontal="center" wrapText="1"/>
    </xf>
    <xf numFmtId="3" fontId="8" fillId="0" borderId="1" xfId="0" applyNumberFormat="1" applyFont="1" applyFill="1" applyBorder="1" applyAlignment="1">
      <alignment horizontal="center" wrapText="1"/>
    </xf>
    <xf numFmtId="3" fontId="9" fillId="0" borderId="1" xfId="0" applyNumberFormat="1" applyFont="1" applyFill="1" applyBorder="1" applyAlignment="1">
      <alignment horizontal="center" wrapText="1"/>
    </xf>
    <xf numFmtId="4" fontId="3" fillId="0" borderId="1" xfId="0" applyNumberFormat="1" applyFont="1" applyFill="1" applyBorder="1" applyAlignment="1">
      <alignment horizontal="center" wrapText="1"/>
    </xf>
    <xf numFmtId="4" fontId="8" fillId="0" borderId="1" xfId="0" applyNumberFormat="1" applyFont="1" applyFill="1" applyBorder="1" applyAlignment="1">
      <alignment horizontal="center" wrapText="1"/>
    </xf>
    <xf numFmtId="4" fontId="9" fillId="0" borderId="1" xfId="0" applyNumberFormat="1" applyFont="1" applyFill="1" applyBorder="1" applyAlignment="1">
      <alignment horizontal="center" wrapText="1"/>
    </xf>
    <xf numFmtId="0" fontId="3" fillId="0" borderId="1" xfId="0" applyFont="1" applyFill="1" applyBorder="1" applyAlignment="1">
      <alignment horizontal="center"/>
    </xf>
    <xf numFmtId="4" fontId="22" fillId="0" borderId="1" xfId="0" applyNumberFormat="1" applyFont="1" applyFill="1" applyBorder="1" applyAlignment="1">
      <alignment horizontal="center" wrapText="1"/>
    </xf>
    <xf numFmtId="1" fontId="3" fillId="0" borderId="1" xfId="0" applyNumberFormat="1" applyFont="1" applyBorder="1" applyAlignment="1">
      <alignment horizontal="center" vertical="center"/>
    </xf>
    <xf numFmtId="4" fontId="2" fillId="3" borderId="1" xfId="0" applyNumberFormat="1" applyFont="1" applyFill="1" applyBorder="1" applyAlignment="1">
      <alignment vertical="top"/>
    </xf>
    <xf numFmtId="4" fontId="12" fillId="0" borderId="1" xfId="0" applyNumberFormat="1" applyFont="1" applyFill="1" applyBorder="1" applyAlignment="1">
      <alignment vertical="top"/>
    </xf>
    <xf numFmtId="4" fontId="21" fillId="0" borderId="1" xfId="0" applyNumberFormat="1" applyFont="1" applyFill="1" applyBorder="1" applyAlignment="1">
      <alignment horizontal="right" wrapText="1"/>
    </xf>
    <xf numFmtId="0" fontId="3" fillId="0" borderId="2" xfId="0" applyNumberFormat="1" applyFont="1" applyFill="1" applyBorder="1" applyAlignment="1">
      <alignment horizontal="left" vertical="top" wrapText="1"/>
    </xf>
    <xf numFmtId="0" fontId="3" fillId="0" borderId="1" xfId="0" applyNumberFormat="1" applyFont="1" applyFill="1" applyBorder="1" applyAlignment="1">
      <alignment horizontal="right"/>
    </xf>
    <xf numFmtId="0" fontId="18" fillId="0" borderId="3" xfId="0" applyFont="1" applyFill="1" applyBorder="1" applyAlignment="1">
      <alignment horizontal="left" vertical="top" wrapText="1"/>
    </xf>
    <xf numFmtId="49" fontId="18" fillId="0" borderId="3" xfId="0" applyNumberFormat="1" applyFont="1" applyFill="1" applyBorder="1" applyAlignment="1">
      <alignment horizontal="center"/>
    </xf>
    <xf numFmtId="4" fontId="3" fillId="0" borderId="0" xfId="0" applyNumberFormat="1" applyFont="1" applyAlignment="1">
      <alignment vertical="top"/>
    </xf>
    <xf numFmtId="0" fontId="3" fillId="0" borderId="0" xfId="0" applyFont="1" applyAlignment="1">
      <alignment vertical="top" wrapText="1"/>
    </xf>
    <xf numFmtId="0" fontId="3" fillId="0" borderId="0" xfId="0" applyFont="1" applyAlignment="1">
      <alignment wrapText="1"/>
    </xf>
    <xf numFmtId="0" fontId="3" fillId="0" borderId="0" xfId="0" applyFont="1" applyAlignment="1">
      <alignment vertical="top" wrapText="1"/>
    </xf>
    <xf numFmtId="0" fontId="3" fillId="0" borderId="0" xfId="0" applyFont="1" applyFill="1" applyBorder="1" applyAlignment="1">
      <alignment vertical="top" wrapText="1"/>
    </xf>
    <xf numFmtId="0" fontId="2" fillId="0" borderId="0" xfId="0" applyFont="1" applyFill="1" applyAlignment="1">
      <alignment horizontal="center" vertical="top" wrapText="1"/>
    </xf>
    <xf numFmtId="14" fontId="2" fillId="0" borderId="0" xfId="0" applyNumberFormat="1" applyFont="1" applyFill="1" applyAlignment="1">
      <alignment horizontal="center" vertical="top" wrapText="1"/>
    </xf>
    <xf numFmtId="0" fontId="2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cellXfs>
  <cellStyles count="3">
    <cellStyle name="Обычный" xfId="0" builtinId="0"/>
    <cellStyle name="Обычный 2" xfId="1"/>
    <cellStyle name="Обычный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S183"/>
  <sheetViews>
    <sheetView showZeros="0" tabSelected="1" view="pageBreakPreview" zoomScale="85" zoomScaleNormal="60" zoomScaleSheetLayoutView="85" workbookViewId="0">
      <pane ySplit="7" topLeftCell="A8" activePane="bottomLeft" state="frozen"/>
      <selection pane="bottomLeft" activeCell="A24" sqref="A24"/>
    </sheetView>
  </sheetViews>
  <sheetFormatPr defaultRowHeight="15.75"/>
  <cols>
    <col min="1" max="1" width="77" style="84" customWidth="1"/>
    <col min="2" max="2" width="10.140625" style="97" hidden="1" customWidth="1"/>
    <col min="3" max="3" width="16" style="84" hidden="1" customWidth="1"/>
    <col min="4" max="4" width="14.5703125" style="1" customWidth="1"/>
    <col min="5" max="5" width="13.85546875" style="84" customWidth="1"/>
    <col min="6" max="6" width="10.7109375" style="84" customWidth="1"/>
    <col min="7" max="7" width="15.28515625" style="5" hidden="1" customWidth="1"/>
    <col min="8" max="8" width="14.7109375" style="6" hidden="1" customWidth="1"/>
    <col min="9" max="9" width="14.5703125" style="96" customWidth="1"/>
    <col min="10" max="10" width="15.85546875" style="1" hidden="1" customWidth="1"/>
    <col min="11" max="11" width="17.7109375" style="1" hidden="1" customWidth="1"/>
    <col min="12" max="12" width="17.140625" style="1" hidden="1" customWidth="1"/>
    <col min="13" max="13" width="15.85546875" style="1" hidden="1" customWidth="1"/>
    <col min="14" max="14" width="20.28515625" style="1" hidden="1" customWidth="1"/>
    <col min="15" max="15" width="18.85546875" style="1" hidden="1" customWidth="1"/>
    <col min="16" max="16" width="15.42578125" style="1" hidden="1" customWidth="1"/>
    <col min="17" max="19" width="0" style="1" hidden="1" customWidth="1"/>
    <col min="20" max="16384" width="9.140625" style="1"/>
  </cols>
  <sheetData>
    <row r="1" spans="1:19">
      <c r="A1" s="123" t="s">
        <v>0</v>
      </c>
      <c r="B1" s="123"/>
      <c r="C1" s="123"/>
      <c r="D1" s="123"/>
      <c r="E1" s="123"/>
      <c r="F1" s="123"/>
      <c r="G1" s="123"/>
      <c r="H1" s="123"/>
      <c r="I1" s="123"/>
      <c r="J1" s="123"/>
      <c r="K1" s="123"/>
    </row>
    <row r="2" spans="1:19" ht="35.25" customHeight="1">
      <c r="A2" s="123" t="s">
        <v>1</v>
      </c>
      <c r="B2" s="123"/>
      <c r="C2" s="123"/>
      <c r="D2" s="123"/>
      <c r="E2" s="123"/>
      <c r="F2" s="123"/>
      <c r="G2" s="123"/>
      <c r="H2" s="123"/>
      <c r="I2" s="123"/>
      <c r="J2" s="123"/>
      <c r="K2" s="123"/>
    </row>
    <row r="3" spans="1:19">
      <c r="A3" s="124" t="s">
        <v>239</v>
      </c>
      <c r="B3" s="124"/>
      <c r="C3" s="124"/>
      <c r="D3" s="124"/>
      <c r="E3" s="124"/>
      <c r="F3" s="124"/>
      <c r="G3" s="124"/>
      <c r="H3" s="124"/>
      <c r="I3" s="124"/>
      <c r="J3" s="124"/>
      <c r="K3" s="124"/>
    </row>
    <row r="4" spans="1:19" ht="25.5" customHeight="1">
      <c r="A4" s="2"/>
      <c r="B4" s="3"/>
      <c r="C4" s="2"/>
      <c r="D4" s="4"/>
      <c r="E4" s="4"/>
      <c r="F4" s="4"/>
      <c r="I4" s="84"/>
      <c r="J4" s="7" t="s">
        <v>2</v>
      </c>
    </row>
    <row r="5" spans="1:19" s="8" customFormat="1" ht="31.5" customHeight="1">
      <c r="A5" s="131" t="s">
        <v>3</v>
      </c>
      <c r="B5" s="132" t="s">
        <v>4</v>
      </c>
      <c r="C5" s="133" t="s">
        <v>5</v>
      </c>
      <c r="D5" s="135" t="s">
        <v>221</v>
      </c>
      <c r="E5" s="129" t="s">
        <v>6</v>
      </c>
      <c r="F5" s="130"/>
      <c r="G5" s="127" t="s">
        <v>7</v>
      </c>
      <c r="H5" s="126" t="s">
        <v>8</v>
      </c>
      <c r="I5" s="126" t="s">
        <v>9</v>
      </c>
      <c r="J5" s="126" t="s">
        <v>223</v>
      </c>
      <c r="K5" s="125" t="s">
        <v>224</v>
      </c>
    </row>
    <row r="6" spans="1:19" s="8" customFormat="1" ht="66" customHeight="1">
      <c r="A6" s="131"/>
      <c r="B6" s="132"/>
      <c r="C6" s="134"/>
      <c r="D6" s="136"/>
      <c r="E6" s="9" t="s">
        <v>10</v>
      </c>
      <c r="F6" s="10" t="s">
        <v>11</v>
      </c>
      <c r="G6" s="128"/>
      <c r="H6" s="126"/>
      <c r="I6" s="126"/>
      <c r="J6" s="126"/>
      <c r="K6" s="126"/>
    </row>
    <row r="7" spans="1:19" s="99" customFormat="1">
      <c r="A7" s="98">
        <v>1</v>
      </c>
      <c r="B7" s="12"/>
      <c r="C7" s="11"/>
      <c r="D7" s="98">
        <v>2</v>
      </c>
      <c r="E7" s="98">
        <v>3</v>
      </c>
      <c r="F7" s="98">
        <v>4</v>
      </c>
      <c r="G7" s="98">
        <v>5</v>
      </c>
      <c r="H7" s="98">
        <v>6</v>
      </c>
      <c r="I7" s="98">
        <v>7</v>
      </c>
      <c r="J7" s="110">
        <v>8</v>
      </c>
      <c r="K7" s="110">
        <v>9</v>
      </c>
    </row>
    <row r="8" spans="1:19" s="17" customFormat="1" ht="47.25" customHeight="1">
      <c r="A8" s="13" t="s">
        <v>12</v>
      </c>
      <c r="B8" s="14" t="s">
        <v>13</v>
      </c>
      <c r="C8" s="15">
        <f>C17+C73+C78+C104+C114+C121+C132+C146+C141</f>
        <v>0</v>
      </c>
      <c r="D8" s="16">
        <v>7502787.2000000002</v>
      </c>
      <c r="E8" s="16">
        <v>6687155.2730899993</v>
      </c>
      <c r="F8" s="16">
        <v>89.128947614161291</v>
      </c>
      <c r="G8" s="16">
        <v>6178640.8069899995</v>
      </c>
      <c r="H8" s="16">
        <v>508514.46610000014</v>
      </c>
      <c r="I8" s="16">
        <v>877886.89276000008</v>
      </c>
      <c r="J8" s="16">
        <f>J9+J10</f>
        <v>5713268.2972199991</v>
      </c>
      <c r="K8" s="16"/>
      <c r="L8" s="122" t="s">
        <v>202</v>
      </c>
      <c r="M8" s="120" t="s">
        <v>238</v>
      </c>
      <c r="N8" s="120"/>
      <c r="O8" s="120"/>
      <c r="P8" s="120"/>
      <c r="Q8" s="120"/>
      <c r="R8" s="120"/>
      <c r="S8" s="119"/>
    </row>
    <row r="9" spans="1:19" s="22" customFormat="1" ht="15.75" customHeight="1">
      <c r="A9" s="18" t="s">
        <v>14</v>
      </c>
      <c r="B9" s="19" t="s">
        <v>15</v>
      </c>
      <c r="C9" s="20"/>
      <c r="D9" s="21">
        <v>6164152.5</v>
      </c>
      <c r="E9" s="21">
        <v>5299063.6301899999</v>
      </c>
      <c r="F9" s="21">
        <v>85.965810063751675</v>
      </c>
      <c r="G9" s="21">
        <v>4928723.6391999992</v>
      </c>
      <c r="H9" s="21">
        <v>370339.99099000014</v>
      </c>
      <c r="I9" s="21">
        <v>865088.86981000006</v>
      </c>
      <c r="J9" s="21">
        <f>J18+J74+J79+J105+J115+J122+J133+J147+J142</f>
        <v>4532137.6967199994</v>
      </c>
      <c r="K9" s="21"/>
      <c r="L9" s="122"/>
      <c r="M9" s="120"/>
      <c r="N9" s="120"/>
      <c r="O9" s="120"/>
      <c r="P9" s="120"/>
      <c r="Q9" s="120"/>
      <c r="R9" s="120"/>
      <c r="S9" s="119"/>
    </row>
    <row r="10" spans="1:19" s="22" customFormat="1" ht="15.75" customHeight="1">
      <c r="A10" s="18" t="s">
        <v>16</v>
      </c>
      <c r="B10" s="19" t="s">
        <v>17</v>
      </c>
      <c r="C10" s="20"/>
      <c r="D10" s="21">
        <v>1338634.7</v>
      </c>
      <c r="E10" s="21">
        <v>1388091.6428999999</v>
      </c>
      <c r="F10" s="21">
        <v>103.694580971194</v>
      </c>
      <c r="G10" s="21">
        <v>1249917.1677899999</v>
      </c>
      <c r="H10" s="21">
        <v>138174.47511</v>
      </c>
      <c r="I10" s="21">
        <v>12798.022950000006</v>
      </c>
      <c r="J10" s="21">
        <f>J19+J80+J116+J134</f>
        <v>1181130.6004999999</v>
      </c>
      <c r="K10" s="21"/>
      <c r="L10" s="122"/>
      <c r="M10" s="120"/>
      <c r="N10" s="120"/>
      <c r="O10" s="120"/>
      <c r="P10" s="120"/>
      <c r="Q10" s="120"/>
      <c r="R10" s="120"/>
      <c r="S10" s="119"/>
    </row>
    <row r="11" spans="1:19" s="22" customFormat="1">
      <c r="A11" s="23" t="s">
        <v>197</v>
      </c>
      <c r="B11" s="19"/>
      <c r="C11" s="20"/>
      <c r="D11" s="26">
        <v>5946950</v>
      </c>
      <c r="E11" s="26">
        <v>5415809.1485099997</v>
      </c>
      <c r="F11" s="26">
        <v>91.068684762945708</v>
      </c>
      <c r="G11" s="26">
        <v>4907294.6824099999</v>
      </c>
      <c r="H11" s="26">
        <v>508514.46610000014</v>
      </c>
      <c r="I11" s="26">
        <v>593673.31734000007</v>
      </c>
      <c r="J11" s="32">
        <f>J12+J13</f>
        <v>4620726.0863599991</v>
      </c>
      <c r="K11" s="32"/>
      <c r="L11" s="122"/>
      <c r="M11" s="119"/>
      <c r="N11" s="119"/>
      <c r="O11" s="119"/>
      <c r="P11" s="119"/>
      <c r="Q11" s="119"/>
      <c r="R11" s="119"/>
      <c r="S11" s="119"/>
    </row>
    <row r="12" spans="1:19" s="22" customFormat="1">
      <c r="A12" s="28" t="s">
        <v>14</v>
      </c>
      <c r="B12" s="19"/>
      <c r="C12" s="20"/>
      <c r="D12" s="21">
        <v>4608315.3</v>
      </c>
      <c r="E12" s="21">
        <v>4027717.5056099999</v>
      </c>
      <c r="F12" s="21">
        <v>87.401083550207602</v>
      </c>
      <c r="G12" s="21">
        <v>3657377.5146199996</v>
      </c>
      <c r="H12" s="21">
        <v>370339.99099000014</v>
      </c>
      <c r="I12" s="21">
        <v>580875.29439000005</v>
      </c>
      <c r="J12" s="21">
        <f>J9-J77-J147</f>
        <v>3439595.4858599994</v>
      </c>
      <c r="K12" s="21"/>
      <c r="L12" s="122"/>
      <c r="M12" s="119"/>
      <c r="N12" s="119"/>
      <c r="O12" s="119"/>
      <c r="P12" s="119"/>
      <c r="Q12" s="119"/>
      <c r="R12" s="119"/>
      <c r="S12" s="119"/>
    </row>
    <row r="13" spans="1:19" s="22" customFormat="1">
      <c r="A13" s="28" t="s">
        <v>16</v>
      </c>
      <c r="B13" s="19"/>
      <c r="C13" s="20"/>
      <c r="D13" s="21">
        <v>1338634.7</v>
      </c>
      <c r="E13" s="21">
        <v>1388091.6428999999</v>
      </c>
      <c r="F13" s="21">
        <v>103.694580971194</v>
      </c>
      <c r="G13" s="21">
        <v>1249917.1677899999</v>
      </c>
      <c r="H13" s="21">
        <v>138174.47511</v>
      </c>
      <c r="I13" s="21">
        <v>12798.022950000006</v>
      </c>
      <c r="J13" s="21">
        <f>J10</f>
        <v>1181130.6004999999</v>
      </c>
      <c r="K13" s="21"/>
      <c r="L13" s="122"/>
    </row>
    <row r="14" spans="1:19" s="27" customFormat="1" hidden="1">
      <c r="A14" s="23" t="s">
        <v>18</v>
      </c>
      <c r="B14" s="24" t="s">
        <v>33</v>
      </c>
      <c r="C14" s="25"/>
      <c r="D14" s="26">
        <v>5040881.9000000004</v>
      </c>
      <c r="E14" s="26">
        <v>4770072.6274199998</v>
      </c>
      <c r="F14" s="26">
        <v>94.627740186097185</v>
      </c>
      <c r="G14" s="26">
        <v>4275197.3570899991</v>
      </c>
      <c r="H14" s="26">
        <v>494875.27033000014</v>
      </c>
      <c r="I14" s="26">
        <v>360818.53843000007</v>
      </c>
      <c r="J14" s="26">
        <f>J15+J16</f>
        <v>4019869.7810899997</v>
      </c>
      <c r="K14" s="111"/>
    </row>
    <row r="15" spans="1:19" s="22" customFormat="1" hidden="1">
      <c r="A15" s="28" t="s">
        <v>14</v>
      </c>
      <c r="B15" s="29" t="s">
        <v>33</v>
      </c>
      <c r="C15" s="20"/>
      <c r="D15" s="21">
        <v>3728215.9</v>
      </c>
      <c r="E15" s="21">
        <v>3407949.6845200001</v>
      </c>
      <c r="F15" s="21">
        <v>91.409665532513827</v>
      </c>
      <c r="G15" s="21">
        <v>3051248.8892999995</v>
      </c>
      <c r="H15" s="21">
        <v>356700.79522000015</v>
      </c>
      <c r="I15" s="21">
        <v>348020.51548000006</v>
      </c>
      <c r="J15" s="21">
        <f>J18+J79+J105+J115</f>
        <v>2954592.6285399995</v>
      </c>
      <c r="K15" s="112"/>
    </row>
    <row r="16" spans="1:19" s="22" customFormat="1" hidden="1">
      <c r="A16" s="28" t="s">
        <v>16</v>
      </c>
      <c r="B16" s="29" t="s">
        <v>33</v>
      </c>
      <c r="C16" s="20"/>
      <c r="D16" s="21">
        <v>1312666</v>
      </c>
      <c r="E16" s="21">
        <v>1362122.9428999999</v>
      </c>
      <c r="F16" s="21">
        <v>103.76767150973667</v>
      </c>
      <c r="G16" s="21">
        <v>1223948.4677899999</v>
      </c>
      <c r="H16" s="21">
        <v>138174.47511</v>
      </c>
      <c r="I16" s="21">
        <v>12798.022950000006</v>
      </c>
      <c r="J16" s="21">
        <f>J19+J80+J116</f>
        <v>1065277.15255</v>
      </c>
      <c r="K16" s="112"/>
    </row>
    <row r="17" spans="1:19" s="33" customFormat="1" ht="33.75" customHeight="1">
      <c r="A17" s="30" t="s">
        <v>19</v>
      </c>
      <c r="B17" s="31" t="s">
        <v>13</v>
      </c>
      <c r="C17" s="32">
        <f>SUM(C20:C70)</f>
        <v>0</v>
      </c>
      <c r="D17" s="32">
        <v>3701887.5999999996</v>
      </c>
      <c r="E17" s="32">
        <v>3516236.94074</v>
      </c>
      <c r="F17" s="32">
        <v>94.984973091565521</v>
      </c>
      <c r="G17" s="32">
        <v>3299057.9605799997</v>
      </c>
      <c r="H17" s="32">
        <v>217178.98016000009</v>
      </c>
      <c r="I17" s="32">
        <v>200053.95925999997</v>
      </c>
      <c r="J17" s="32">
        <f>J18+J19</f>
        <v>2334546.5806399998</v>
      </c>
      <c r="K17" s="32"/>
      <c r="M17" s="121" t="s">
        <v>219</v>
      </c>
      <c r="N17" s="121"/>
      <c r="O17" s="121"/>
      <c r="P17" s="121"/>
      <c r="Q17" s="121"/>
      <c r="R17" s="121"/>
      <c r="S17" s="121"/>
    </row>
    <row r="18" spans="1:19" s="35" customFormat="1" ht="21" customHeight="1">
      <c r="A18" s="28" t="s">
        <v>14</v>
      </c>
      <c r="B18" s="34" t="s">
        <v>15</v>
      </c>
      <c r="C18" s="21"/>
      <c r="D18" s="21">
        <v>2605433.9</v>
      </c>
      <c r="E18" s="21">
        <v>2419873.1958900001</v>
      </c>
      <c r="F18" s="21">
        <v>92.877934684506883</v>
      </c>
      <c r="G18" s="21">
        <v>2278613.7249899996</v>
      </c>
      <c r="H18" s="21">
        <v>141259.4709000001</v>
      </c>
      <c r="I18" s="21">
        <v>199964.00410999998</v>
      </c>
      <c r="J18" s="21">
        <f>SUMIF($B$20:$B$72,"=01",J20:J72)+O23+O24</f>
        <v>1661288.0845599999</v>
      </c>
      <c r="K18" s="21"/>
      <c r="M18" s="121"/>
      <c r="N18" s="121"/>
      <c r="O18" s="121"/>
      <c r="P18" s="121"/>
      <c r="Q18" s="121"/>
      <c r="R18" s="121"/>
      <c r="S18" s="121"/>
    </row>
    <row r="19" spans="1:19" s="35" customFormat="1" ht="21" customHeight="1">
      <c r="A19" s="28" t="s">
        <v>16</v>
      </c>
      <c r="B19" s="34" t="s">
        <v>17</v>
      </c>
      <c r="C19" s="21"/>
      <c r="D19" s="21">
        <v>1096453.7</v>
      </c>
      <c r="E19" s="21">
        <v>1096363.7448499999</v>
      </c>
      <c r="F19" s="21">
        <v>99.99179580952665</v>
      </c>
      <c r="G19" s="21">
        <v>1020444.2355899999</v>
      </c>
      <c r="H19" s="21">
        <v>75919.509259999992</v>
      </c>
      <c r="I19" s="21">
        <v>89.955150000001595</v>
      </c>
      <c r="J19" s="21">
        <f>SUMIF($B$20:$B$72,"=02",J20:J72)</f>
        <v>673258.49607999995</v>
      </c>
      <c r="K19" s="21">
        <f>SUMIF($B$20:$B$72,"=02",K20:K72)</f>
        <v>0</v>
      </c>
      <c r="M19" s="121"/>
      <c r="N19" s="121"/>
      <c r="O19" s="121"/>
      <c r="P19" s="121"/>
      <c r="Q19" s="121"/>
      <c r="R19" s="121"/>
      <c r="S19" s="121"/>
    </row>
    <row r="20" spans="1:19" ht="31.5">
      <c r="A20" s="36" t="s">
        <v>20</v>
      </c>
      <c r="B20" s="37" t="s">
        <v>15</v>
      </c>
      <c r="C20" s="38" t="s">
        <v>21</v>
      </c>
      <c r="D20" s="40">
        <v>72650.5</v>
      </c>
      <c r="E20" s="38">
        <v>44970.6</v>
      </c>
      <c r="F20" s="38">
        <v>61.899918101045415</v>
      </c>
      <c r="G20" s="38">
        <v>44970.6</v>
      </c>
      <c r="H20" s="38">
        <v>0</v>
      </c>
      <c r="I20" s="38">
        <v>491.90000000000146</v>
      </c>
      <c r="J20" s="38">
        <v>147723.19828000001</v>
      </c>
      <c r="K20" s="102">
        <v>151</v>
      </c>
    </row>
    <row r="21" spans="1:19" ht="47.25">
      <c r="A21" s="36" t="s">
        <v>22</v>
      </c>
      <c r="B21" s="37" t="s">
        <v>15</v>
      </c>
      <c r="C21" s="38" t="s">
        <v>23</v>
      </c>
      <c r="D21" s="40">
        <v>106068.40000000001</v>
      </c>
      <c r="E21" s="38">
        <v>105909.35996</v>
      </c>
      <c r="F21" s="38">
        <v>99.850058980808598</v>
      </c>
      <c r="G21" s="38">
        <v>105909.35996</v>
      </c>
      <c r="H21" s="38">
        <v>0</v>
      </c>
      <c r="I21" s="38">
        <v>159.04004000000714</v>
      </c>
      <c r="J21" s="38"/>
      <c r="K21" s="102">
        <v>202</v>
      </c>
    </row>
    <row r="22" spans="1:19" ht="31.5">
      <c r="A22" s="36" t="s">
        <v>24</v>
      </c>
      <c r="B22" s="37" t="s">
        <v>15</v>
      </c>
      <c r="C22" s="38" t="s">
        <v>25</v>
      </c>
      <c r="D22" s="40">
        <v>198646.5</v>
      </c>
      <c r="E22" s="38">
        <v>198646.5</v>
      </c>
      <c r="F22" s="38">
        <v>100</v>
      </c>
      <c r="G22" s="38">
        <v>116556.99999</v>
      </c>
      <c r="H22" s="38">
        <v>82089.500010000003</v>
      </c>
      <c r="I22" s="38">
        <v>64769.5</v>
      </c>
      <c r="J22" s="38"/>
      <c r="K22" s="102">
        <v>6</v>
      </c>
      <c r="N22" s="1" t="s">
        <v>218</v>
      </c>
    </row>
    <row r="23" spans="1:19" ht="31.5">
      <c r="A23" s="42" t="s">
        <v>26</v>
      </c>
      <c r="B23" s="37" t="s">
        <v>15</v>
      </c>
      <c r="C23" s="38" t="s">
        <v>27</v>
      </c>
      <c r="D23" s="40">
        <v>96259</v>
      </c>
      <c r="E23" s="38">
        <v>90499.858539999987</v>
      </c>
      <c r="F23" s="38">
        <v>94.017035851193114</v>
      </c>
      <c r="G23" s="38">
        <v>90499.858540000001</v>
      </c>
      <c r="H23" s="38">
        <v>0</v>
      </c>
      <c r="I23" s="40">
        <v>5759.1414600000135</v>
      </c>
      <c r="J23" s="38">
        <f>4208.87999+65281.72048+12597.41338</f>
        <v>82088.013850000003</v>
      </c>
      <c r="K23" s="102" t="s">
        <v>235</v>
      </c>
      <c r="N23" s="1" t="s">
        <v>216</v>
      </c>
      <c r="O23" s="118">
        <f>582.76768+85734.43232</f>
        <v>86317.200000000012</v>
      </c>
    </row>
    <row r="24" spans="1:19" ht="94.5">
      <c r="A24" s="36" t="s">
        <v>28</v>
      </c>
      <c r="B24" s="37" t="s">
        <v>15</v>
      </c>
      <c r="C24" s="38" t="s">
        <v>29</v>
      </c>
      <c r="D24" s="40">
        <v>2940.5</v>
      </c>
      <c r="E24" s="38">
        <v>2940.5127200000002</v>
      </c>
      <c r="F24" s="38">
        <v>100.00043257949329</v>
      </c>
      <c r="G24" s="38">
        <v>2940.5127200000002</v>
      </c>
      <c r="H24" s="38">
        <v>0</v>
      </c>
      <c r="I24" s="38">
        <v>-1.2720000000172149E-2</v>
      </c>
      <c r="J24" s="38">
        <v>3003.4949999999999</v>
      </c>
      <c r="K24" s="102"/>
      <c r="N24" s="1" t="s">
        <v>217</v>
      </c>
      <c r="O24" s="118">
        <f>338.11024+5764.97743</f>
        <v>6103.0876699999999</v>
      </c>
    </row>
    <row r="25" spans="1:19" ht="131.25" customHeight="1">
      <c r="A25" s="43" t="s">
        <v>30</v>
      </c>
      <c r="B25" s="37" t="s">
        <v>15</v>
      </c>
      <c r="C25" s="38" t="s">
        <v>31</v>
      </c>
      <c r="D25" s="40">
        <v>1973.7</v>
      </c>
      <c r="E25" s="38">
        <v>0</v>
      </c>
      <c r="F25" s="38">
        <v>0</v>
      </c>
      <c r="G25" s="38"/>
      <c r="H25" s="38">
        <v>0</v>
      </c>
      <c r="I25" s="38">
        <v>0</v>
      </c>
      <c r="J25" s="38">
        <v>1973.6551400000001</v>
      </c>
      <c r="K25" s="102"/>
    </row>
    <row r="26" spans="1:19" ht="63" hidden="1">
      <c r="A26" s="43" t="s">
        <v>32</v>
      </c>
      <c r="B26" s="31" t="s">
        <v>33</v>
      </c>
      <c r="C26" s="38" t="s">
        <v>34</v>
      </c>
      <c r="D26" s="40">
        <v>0</v>
      </c>
      <c r="E26" s="38"/>
      <c r="F26" s="38"/>
      <c r="G26" s="41"/>
      <c r="H26" s="44">
        <v>0</v>
      </c>
      <c r="I26" s="38">
        <v>0</v>
      </c>
      <c r="J26" s="38"/>
      <c r="K26" s="84"/>
    </row>
    <row r="27" spans="1:19" ht="31.5">
      <c r="A27" s="43" t="s">
        <v>35</v>
      </c>
      <c r="B27" s="31" t="s">
        <v>15</v>
      </c>
      <c r="C27" s="38" t="s">
        <v>36</v>
      </c>
      <c r="D27" s="40">
        <v>1000</v>
      </c>
      <c r="E27" s="38">
        <v>1000</v>
      </c>
      <c r="F27" s="38">
        <v>100</v>
      </c>
      <c r="G27" s="38">
        <v>1000</v>
      </c>
      <c r="H27" s="38">
        <v>0</v>
      </c>
      <c r="I27" s="38">
        <v>0</v>
      </c>
      <c r="J27" s="38"/>
      <c r="K27" s="102">
        <v>1</v>
      </c>
    </row>
    <row r="28" spans="1:19" ht="47.25">
      <c r="A28" s="43" t="s">
        <v>37</v>
      </c>
      <c r="B28" s="37" t="s">
        <v>15</v>
      </c>
      <c r="C28" s="38" t="s">
        <v>38</v>
      </c>
      <c r="D28" s="40">
        <v>2871</v>
      </c>
      <c r="E28" s="38">
        <v>2871</v>
      </c>
      <c r="F28" s="38">
        <v>100</v>
      </c>
      <c r="G28" s="38">
        <v>2871</v>
      </c>
      <c r="H28" s="44">
        <v>0</v>
      </c>
      <c r="I28" s="38">
        <v>0</v>
      </c>
      <c r="J28" s="38">
        <v>2790.96</v>
      </c>
      <c r="K28" s="102">
        <v>1</v>
      </c>
    </row>
    <row r="29" spans="1:19">
      <c r="A29" s="43" t="s">
        <v>39</v>
      </c>
      <c r="B29" s="31" t="s">
        <v>15</v>
      </c>
      <c r="C29" s="38" t="s">
        <v>40</v>
      </c>
      <c r="D29" s="40">
        <v>22500</v>
      </c>
      <c r="E29" s="38">
        <v>22500.000000000004</v>
      </c>
      <c r="F29" s="38">
        <v>100.00000000000003</v>
      </c>
      <c r="G29" s="38">
        <v>22500</v>
      </c>
      <c r="H29" s="38">
        <v>0</v>
      </c>
      <c r="I29" s="38">
        <v>0</v>
      </c>
      <c r="J29" s="38"/>
      <c r="K29" s="102">
        <v>5</v>
      </c>
    </row>
    <row r="30" spans="1:19" ht="38.25" customHeight="1">
      <c r="A30" s="45" t="s">
        <v>41</v>
      </c>
      <c r="B30" s="46" t="s">
        <v>15</v>
      </c>
      <c r="C30" s="38" t="s">
        <v>42</v>
      </c>
      <c r="D30" s="40">
        <v>30609.999999999996</v>
      </c>
      <c r="E30" s="38">
        <v>30468.470849999998</v>
      </c>
      <c r="F30" s="38">
        <v>99.537637536752698</v>
      </c>
      <c r="G30" s="38">
        <v>30468.470850000002</v>
      </c>
      <c r="H30" s="38">
        <v>0</v>
      </c>
      <c r="I30" s="38">
        <v>2.914999999848078E-2</v>
      </c>
      <c r="J30" s="38">
        <f>264.01177+17.17994+326.41895+111611.10114+7898.33892+150068.43917</f>
        <v>270185.48988999997</v>
      </c>
      <c r="K30" s="102" t="s">
        <v>215</v>
      </c>
    </row>
    <row r="31" spans="1:19" ht="47.25">
      <c r="A31" s="42" t="s">
        <v>43</v>
      </c>
      <c r="B31" s="37" t="s">
        <v>15</v>
      </c>
      <c r="C31" s="38" t="s">
        <v>44</v>
      </c>
      <c r="D31" s="40">
        <v>87718.7</v>
      </c>
      <c r="E31" s="38">
        <v>86698.186699999991</v>
      </c>
      <c r="F31" s="38">
        <v>98.836606903659074</v>
      </c>
      <c r="G31" s="38">
        <v>86698.186700000006</v>
      </c>
      <c r="H31" s="38">
        <v>0</v>
      </c>
      <c r="I31" s="38">
        <v>1.3300000005983748E-2</v>
      </c>
      <c r="J31" s="38">
        <v>71238.245450000002</v>
      </c>
      <c r="K31" s="102">
        <v>27</v>
      </c>
    </row>
    <row r="32" spans="1:19" hidden="1">
      <c r="A32" s="47" t="s">
        <v>45</v>
      </c>
      <c r="B32" s="48" t="s">
        <v>33</v>
      </c>
      <c r="C32" s="38" t="s">
        <v>46</v>
      </c>
      <c r="D32" s="40">
        <v>0</v>
      </c>
      <c r="E32" s="38"/>
      <c r="F32" s="38"/>
      <c r="G32" s="38"/>
      <c r="H32" s="38">
        <v>0</v>
      </c>
      <c r="I32" s="38">
        <v>0</v>
      </c>
      <c r="J32" s="38"/>
      <c r="K32" s="84"/>
    </row>
    <row r="33" spans="1:11" ht="31.5">
      <c r="A33" s="49" t="s">
        <v>47</v>
      </c>
      <c r="B33" s="37" t="s">
        <v>15</v>
      </c>
      <c r="C33" s="38" t="s">
        <v>48</v>
      </c>
      <c r="D33" s="40">
        <v>735566.8</v>
      </c>
      <c r="E33" s="38">
        <v>704050.33569000009</v>
      </c>
      <c r="F33" s="38">
        <v>95.715349807794482</v>
      </c>
      <c r="G33" s="38">
        <v>703514.16928999999</v>
      </c>
      <c r="H33" s="38">
        <v>536.16640000010375</v>
      </c>
      <c r="I33" s="38">
        <v>31516.464309999952</v>
      </c>
      <c r="J33" s="38">
        <v>320265.29950999998</v>
      </c>
      <c r="K33" s="102">
        <v>139</v>
      </c>
    </row>
    <row r="34" spans="1:11" ht="31.5">
      <c r="A34" s="49" t="s">
        <v>49</v>
      </c>
      <c r="B34" s="37" t="s">
        <v>15</v>
      </c>
      <c r="C34" s="38" t="s">
        <v>50</v>
      </c>
      <c r="D34" s="40">
        <v>117918</v>
      </c>
      <c r="E34" s="38">
        <v>117918</v>
      </c>
      <c r="F34" s="38">
        <v>100</v>
      </c>
      <c r="G34" s="38">
        <v>117918</v>
      </c>
      <c r="H34" s="38">
        <v>0</v>
      </c>
      <c r="I34" s="38">
        <v>0</v>
      </c>
      <c r="J34" s="38">
        <v>49948.05</v>
      </c>
      <c r="K34" s="102">
        <v>2</v>
      </c>
    </row>
    <row r="35" spans="1:11" ht="51.75" customHeight="1">
      <c r="A35" s="50" t="s">
        <v>51</v>
      </c>
      <c r="B35" s="31" t="s">
        <v>15</v>
      </c>
      <c r="C35" s="38" t="s">
        <v>52</v>
      </c>
      <c r="D35" s="40">
        <v>53038</v>
      </c>
      <c r="E35" s="38">
        <v>53038</v>
      </c>
      <c r="F35" s="38">
        <v>100</v>
      </c>
      <c r="G35" s="38">
        <v>53038</v>
      </c>
      <c r="H35" s="38">
        <v>0</v>
      </c>
      <c r="I35" s="38">
        <v>1836.9000000000015</v>
      </c>
      <c r="J35" s="38">
        <f>853.89358+22752.36685+4269.47272</f>
        <v>27875.73315</v>
      </c>
      <c r="K35" s="102">
        <v>37</v>
      </c>
    </row>
    <row r="36" spans="1:11" ht="47.25">
      <c r="A36" s="43" t="s">
        <v>53</v>
      </c>
      <c r="B36" s="31" t="s">
        <v>15</v>
      </c>
      <c r="C36" s="38" t="s">
        <v>54</v>
      </c>
      <c r="D36" s="39">
        <v>6585</v>
      </c>
      <c r="E36" s="39">
        <v>6033.18</v>
      </c>
      <c r="F36" s="38">
        <v>91.620045558086559</v>
      </c>
      <c r="G36" s="39">
        <v>5810.43</v>
      </c>
      <c r="H36" s="38">
        <v>222.75</v>
      </c>
      <c r="I36" s="38">
        <v>551.81999999999971</v>
      </c>
      <c r="J36" s="38">
        <v>3047.85</v>
      </c>
      <c r="K36" s="102">
        <v>1</v>
      </c>
    </row>
    <row r="37" spans="1:11" ht="78.75">
      <c r="A37" s="43" t="s">
        <v>55</v>
      </c>
      <c r="B37" s="31" t="s">
        <v>15</v>
      </c>
      <c r="C37" s="38" t="s">
        <v>56</v>
      </c>
      <c r="D37" s="40">
        <v>54600</v>
      </c>
      <c r="E37" s="38">
        <v>44535.8</v>
      </c>
      <c r="F37" s="38">
        <v>81.567399267399281</v>
      </c>
      <c r="G37" s="38">
        <v>25970</v>
      </c>
      <c r="H37" s="38">
        <v>18565.800000000003</v>
      </c>
      <c r="I37" s="38">
        <v>124.19999999999709</v>
      </c>
      <c r="J37" s="38">
        <v>85481.58</v>
      </c>
      <c r="K37" s="102">
        <v>5</v>
      </c>
    </row>
    <row r="38" spans="1:11" ht="47.25">
      <c r="A38" s="51" t="s">
        <v>57</v>
      </c>
      <c r="B38" s="46" t="s">
        <v>15</v>
      </c>
      <c r="C38" s="52" t="s">
        <v>58</v>
      </c>
      <c r="D38" s="40">
        <v>103225.8</v>
      </c>
      <c r="E38" s="38">
        <v>103225.83</v>
      </c>
      <c r="F38" s="38">
        <v>100.00002906250181</v>
      </c>
      <c r="G38" s="38">
        <v>103225.83</v>
      </c>
      <c r="H38" s="38">
        <v>0</v>
      </c>
      <c r="I38" s="38">
        <v>5277.2700000000041</v>
      </c>
      <c r="J38" s="38">
        <v>20452.022379999999</v>
      </c>
      <c r="K38" s="102" t="s">
        <v>236</v>
      </c>
    </row>
    <row r="39" spans="1:11" ht="31.5">
      <c r="A39" s="36" t="s">
        <v>59</v>
      </c>
      <c r="B39" s="46" t="s">
        <v>15</v>
      </c>
      <c r="C39" s="52" t="s">
        <v>60</v>
      </c>
      <c r="D39" s="40">
        <v>12850.5</v>
      </c>
      <c r="E39" s="38">
        <v>11715.896100000002</v>
      </c>
      <c r="F39" s="38">
        <v>91.170741216295099</v>
      </c>
      <c r="G39" s="38">
        <v>9773.3677800000005</v>
      </c>
      <c r="H39" s="38">
        <v>1942.5283200000013</v>
      </c>
      <c r="I39" s="38">
        <v>3.8999999978841515E-3</v>
      </c>
      <c r="J39" s="38"/>
      <c r="K39" s="102">
        <v>1</v>
      </c>
    </row>
    <row r="40" spans="1:11" ht="31.5">
      <c r="A40" s="36" t="s">
        <v>61</v>
      </c>
      <c r="B40" s="46" t="s">
        <v>15</v>
      </c>
      <c r="C40" s="52" t="s">
        <v>62</v>
      </c>
      <c r="D40" s="40">
        <v>24740.799999999999</v>
      </c>
      <c r="E40" s="38">
        <v>21146.465</v>
      </c>
      <c r="F40" s="38">
        <v>85.472034049020237</v>
      </c>
      <c r="G40" s="38">
        <v>21146.465</v>
      </c>
      <c r="H40" s="38">
        <v>0</v>
      </c>
      <c r="I40" s="38">
        <v>3594.3349999999991</v>
      </c>
      <c r="J40" s="38"/>
      <c r="K40" s="102"/>
    </row>
    <row r="41" spans="1:11" ht="31.5">
      <c r="A41" s="49" t="s">
        <v>63</v>
      </c>
      <c r="B41" s="37" t="s">
        <v>15</v>
      </c>
      <c r="C41" s="38" t="s">
        <v>64</v>
      </c>
      <c r="D41" s="40">
        <v>55744</v>
      </c>
      <c r="E41" s="38">
        <v>55744</v>
      </c>
      <c r="F41" s="38">
        <v>100</v>
      </c>
      <c r="G41" s="38">
        <v>55744</v>
      </c>
      <c r="H41" s="38">
        <v>0</v>
      </c>
      <c r="I41" s="38">
        <v>0</v>
      </c>
      <c r="J41" s="38">
        <v>48838.400000000001</v>
      </c>
      <c r="K41" s="102">
        <v>76</v>
      </c>
    </row>
    <row r="42" spans="1:11" ht="31.5">
      <c r="A42" s="36" t="s">
        <v>65</v>
      </c>
      <c r="B42" s="31" t="s">
        <v>15</v>
      </c>
      <c r="C42" s="38" t="s">
        <v>66</v>
      </c>
      <c r="D42" s="40">
        <v>990</v>
      </c>
      <c r="E42" s="38">
        <v>553.94574</v>
      </c>
      <c r="F42" s="38">
        <v>55.954115151515147</v>
      </c>
      <c r="G42" s="38">
        <v>506.15573999999998</v>
      </c>
      <c r="H42" s="38">
        <v>47.79000000000002</v>
      </c>
      <c r="I42" s="38">
        <v>71.754260000000045</v>
      </c>
      <c r="J42" s="38"/>
      <c r="K42" s="102">
        <v>1</v>
      </c>
    </row>
    <row r="43" spans="1:11" ht="31.5">
      <c r="A43" s="36" t="s">
        <v>67</v>
      </c>
      <c r="B43" s="31" t="s">
        <v>15</v>
      </c>
      <c r="C43" s="38" t="s">
        <v>68</v>
      </c>
      <c r="D43" s="40">
        <v>25812.799999999999</v>
      </c>
      <c r="E43" s="38">
        <v>21002.567620000002</v>
      </c>
      <c r="F43" s="38">
        <v>81.364933753796578</v>
      </c>
      <c r="G43" s="38">
        <v>18796.597600000001</v>
      </c>
      <c r="H43" s="38">
        <v>2205.9700200000007</v>
      </c>
      <c r="I43" s="38">
        <v>2950.8323799999962</v>
      </c>
      <c r="J43" s="38"/>
      <c r="K43" s="102">
        <v>1</v>
      </c>
    </row>
    <row r="44" spans="1:11" ht="31.5" hidden="1">
      <c r="A44" s="36" t="s">
        <v>204</v>
      </c>
      <c r="B44" s="31" t="s">
        <v>33</v>
      </c>
      <c r="C44" s="38" t="s">
        <v>208</v>
      </c>
      <c r="D44" s="40">
        <v>93258.3</v>
      </c>
      <c r="E44" s="38"/>
      <c r="F44" s="38">
        <v>0</v>
      </c>
      <c r="G44" s="38"/>
      <c r="H44" s="38"/>
      <c r="I44" s="38">
        <v>81469.5</v>
      </c>
      <c r="J44" s="38"/>
      <c r="K44" s="102"/>
    </row>
    <row r="45" spans="1:11" ht="141.75">
      <c r="A45" s="43" t="s">
        <v>69</v>
      </c>
      <c r="B45" s="31" t="s">
        <v>13</v>
      </c>
      <c r="C45" s="39" t="s">
        <v>70</v>
      </c>
      <c r="D45" s="40">
        <v>0</v>
      </c>
      <c r="E45" s="38"/>
      <c r="F45" s="38"/>
      <c r="G45" s="38"/>
      <c r="H45" s="44">
        <v>0</v>
      </c>
      <c r="I45" s="38">
        <v>0</v>
      </c>
      <c r="J45" s="38"/>
      <c r="K45" s="102">
        <v>689</v>
      </c>
    </row>
    <row r="46" spans="1:11">
      <c r="A46" s="28" t="s">
        <v>14</v>
      </c>
      <c r="B46" s="31" t="s">
        <v>15</v>
      </c>
      <c r="C46" s="39" t="s">
        <v>70</v>
      </c>
      <c r="D46" s="39">
        <v>366156.5</v>
      </c>
      <c r="E46" s="38">
        <v>365296.11612000002</v>
      </c>
      <c r="F46" s="38">
        <v>99.765022912333933</v>
      </c>
      <c r="G46" s="38">
        <v>365296.11612000002</v>
      </c>
      <c r="H46" s="38">
        <v>0</v>
      </c>
      <c r="I46" s="38">
        <v>19.083879999991041</v>
      </c>
      <c r="J46" s="38">
        <f>137.03529+12222.36471+2628.17457+163.5359+247999.79913+15364.9904</f>
        <v>278515.90000000002</v>
      </c>
      <c r="K46" s="102"/>
    </row>
    <row r="47" spans="1:11">
      <c r="A47" s="28" t="s">
        <v>16</v>
      </c>
      <c r="B47" s="31" t="s">
        <v>17</v>
      </c>
      <c r="C47" s="39" t="s">
        <v>70</v>
      </c>
      <c r="D47" s="39">
        <v>279642.09999999998</v>
      </c>
      <c r="E47" s="38">
        <v>279584.95726</v>
      </c>
      <c r="F47" s="38">
        <v>99.979565759232969</v>
      </c>
      <c r="G47" s="38">
        <v>279584.95726</v>
      </c>
      <c r="H47" s="38">
        <v>0</v>
      </c>
      <c r="I47" s="38">
        <v>57.142739999981131</v>
      </c>
      <c r="J47" s="38">
        <f>3107.18208+291934.81792</f>
        <v>295042</v>
      </c>
      <c r="K47" s="102"/>
    </row>
    <row r="48" spans="1:11" ht="47.25">
      <c r="A48" s="43" t="s">
        <v>207</v>
      </c>
      <c r="B48" s="31" t="s">
        <v>13</v>
      </c>
      <c r="C48" s="115" t="s">
        <v>206</v>
      </c>
      <c r="D48" s="39"/>
      <c r="E48" s="38"/>
      <c r="F48" s="38"/>
      <c r="G48" s="38"/>
      <c r="H48" s="38"/>
      <c r="I48" s="38">
        <v>0</v>
      </c>
      <c r="J48" s="38"/>
      <c r="K48" s="102">
        <v>659</v>
      </c>
    </row>
    <row r="49" spans="1:11">
      <c r="A49" s="28" t="s">
        <v>14</v>
      </c>
      <c r="B49" s="31" t="s">
        <v>15</v>
      </c>
      <c r="C49" s="115" t="s">
        <v>206</v>
      </c>
      <c r="D49" s="39">
        <v>36009.300000000003</v>
      </c>
      <c r="E49" s="38">
        <v>35998.401399999995</v>
      </c>
      <c r="F49" s="38">
        <v>99.969733929845887</v>
      </c>
      <c r="G49" s="38">
        <v>35998.401400000002</v>
      </c>
      <c r="H49" s="38">
        <v>0</v>
      </c>
      <c r="I49" s="38">
        <v>10.898600000007718</v>
      </c>
      <c r="J49" s="38"/>
      <c r="K49" s="102"/>
    </row>
    <row r="50" spans="1:11">
      <c r="A50" s="28" t="s">
        <v>16</v>
      </c>
      <c r="B50" s="31" t="s">
        <v>17</v>
      </c>
      <c r="C50" s="115" t="s">
        <v>206</v>
      </c>
      <c r="D50" s="39">
        <v>108028</v>
      </c>
      <c r="E50" s="38">
        <v>107995.20421</v>
      </c>
      <c r="F50" s="38">
        <v>99.969641398526306</v>
      </c>
      <c r="G50" s="38">
        <v>107995.20421</v>
      </c>
      <c r="H50" s="38">
        <v>0</v>
      </c>
      <c r="I50" s="38">
        <v>32.795790000003763</v>
      </c>
      <c r="J50" s="38"/>
      <c r="K50" s="102"/>
    </row>
    <row r="51" spans="1:11" ht="31.5">
      <c r="A51" s="49" t="s">
        <v>71</v>
      </c>
      <c r="B51" s="31" t="s">
        <v>13</v>
      </c>
      <c r="C51" s="39" t="s">
        <v>72</v>
      </c>
      <c r="D51" s="39">
        <v>0</v>
      </c>
      <c r="E51" s="38"/>
      <c r="F51" s="38"/>
      <c r="G51" s="38"/>
      <c r="H51" s="44">
        <v>0</v>
      </c>
      <c r="I51" s="38">
        <v>0</v>
      </c>
      <c r="J51" s="38"/>
      <c r="K51" s="102">
        <v>139</v>
      </c>
    </row>
    <row r="52" spans="1:11">
      <c r="A52" s="28" t="s">
        <v>14</v>
      </c>
      <c r="B52" s="31" t="s">
        <v>15</v>
      </c>
      <c r="C52" s="39" t="s">
        <v>72</v>
      </c>
      <c r="D52" s="39">
        <v>52644.599999999977</v>
      </c>
      <c r="E52" s="38">
        <v>52644.533290000007</v>
      </c>
      <c r="F52" s="38">
        <v>99.999873282350009</v>
      </c>
      <c r="G52" s="38">
        <v>52644.533289999999</v>
      </c>
      <c r="H52" s="38">
        <v>0</v>
      </c>
      <c r="I52" s="38">
        <v>6.6709999970044009E-2</v>
      </c>
      <c r="J52" s="38">
        <v>8602.5389400000004</v>
      </c>
      <c r="K52" s="102"/>
    </row>
    <row r="53" spans="1:11">
      <c r="A53" s="28" t="s">
        <v>16</v>
      </c>
      <c r="B53" s="31" t="s">
        <v>17</v>
      </c>
      <c r="C53" s="39" t="s">
        <v>72</v>
      </c>
      <c r="D53" s="39">
        <v>157933.6</v>
      </c>
      <c r="E53" s="38">
        <v>157933.6</v>
      </c>
      <c r="F53" s="38">
        <v>100</v>
      </c>
      <c r="G53" s="38">
        <v>157933.59999999998</v>
      </c>
      <c r="H53" s="38">
        <v>0</v>
      </c>
      <c r="I53" s="38">
        <v>0</v>
      </c>
      <c r="J53" s="38">
        <v>163448.23978999999</v>
      </c>
      <c r="K53" s="102"/>
    </row>
    <row r="54" spans="1:11" ht="31.5">
      <c r="A54" s="50" t="s">
        <v>73</v>
      </c>
      <c r="B54" s="31" t="s">
        <v>13</v>
      </c>
      <c r="C54" s="39" t="s">
        <v>74</v>
      </c>
      <c r="D54" s="40">
        <v>0</v>
      </c>
      <c r="E54" s="38"/>
      <c r="F54" s="38"/>
      <c r="G54" s="38"/>
      <c r="H54" s="38">
        <v>0</v>
      </c>
      <c r="I54" s="38">
        <v>0</v>
      </c>
      <c r="J54" s="38"/>
      <c r="K54" s="102">
        <v>237</v>
      </c>
    </row>
    <row r="55" spans="1:11">
      <c r="A55" s="28" t="s">
        <v>14</v>
      </c>
      <c r="B55" s="31" t="s">
        <v>15</v>
      </c>
      <c r="C55" s="39" t="s">
        <v>74</v>
      </c>
      <c r="D55" s="40">
        <v>82291.3</v>
      </c>
      <c r="E55" s="38">
        <v>82291.255489999996</v>
      </c>
      <c r="F55" s="38">
        <v>99.999945911657733</v>
      </c>
      <c r="G55" s="38">
        <v>82291.255489999996</v>
      </c>
      <c r="H55" s="38">
        <v>0</v>
      </c>
      <c r="I55" s="38">
        <v>4.4510000006994233E-2</v>
      </c>
      <c r="J55" s="38">
        <f>208.62485+3.17515+74369.77666+1985.68761</f>
        <v>76567.26427</v>
      </c>
      <c r="K55" s="102"/>
    </row>
    <row r="56" spans="1:11">
      <c r="A56" s="28" t="s">
        <v>16</v>
      </c>
      <c r="B56" s="31" t="s">
        <v>17</v>
      </c>
      <c r="C56" s="39" t="s">
        <v>74</v>
      </c>
      <c r="D56" s="40">
        <v>246873.69999999998</v>
      </c>
      <c r="E56" s="38">
        <v>246873.7</v>
      </c>
      <c r="F56" s="38">
        <v>100.00000000000003</v>
      </c>
      <c r="G56" s="38">
        <v>246873.7</v>
      </c>
      <c r="H56" s="38">
        <v>0</v>
      </c>
      <c r="I56" s="38">
        <v>0</v>
      </c>
      <c r="J56" s="38">
        <f>60.3278+37728.06079</f>
        <v>37788.388590000002</v>
      </c>
      <c r="K56" s="102"/>
    </row>
    <row r="57" spans="1:11" ht="31.5">
      <c r="A57" s="50" t="s">
        <v>75</v>
      </c>
      <c r="B57" s="31" t="s">
        <v>13</v>
      </c>
      <c r="C57" s="39" t="s">
        <v>76</v>
      </c>
      <c r="D57" s="40">
        <v>0</v>
      </c>
      <c r="E57" s="38"/>
      <c r="F57" s="38"/>
      <c r="G57" s="38"/>
      <c r="H57" s="38">
        <v>0</v>
      </c>
      <c r="I57" s="38">
        <v>0</v>
      </c>
      <c r="J57" s="38"/>
      <c r="K57" s="102">
        <v>1</v>
      </c>
    </row>
    <row r="58" spans="1:11">
      <c r="A58" s="28" t="s">
        <v>14</v>
      </c>
      <c r="B58" s="31" t="s">
        <v>15</v>
      </c>
      <c r="C58" s="39" t="s">
        <v>76</v>
      </c>
      <c r="D58" s="40">
        <v>1007.3</v>
      </c>
      <c r="E58" s="38">
        <v>1007.3</v>
      </c>
      <c r="F58" s="38">
        <v>100</v>
      </c>
      <c r="G58" s="38">
        <v>1007.3</v>
      </c>
      <c r="H58" s="38">
        <v>0</v>
      </c>
      <c r="I58" s="38">
        <v>0</v>
      </c>
      <c r="J58" s="38">
        <f>777.69763+63.16672+10.02797+150.70768</f>
        <v>1001.6</v>
      </c>
      <c r="K58" s="102"/>
    </row>
    <row r="59" spans="1:11">
      <c r="A59" s="28" t="s">
        <v>16</v>
      </c>
      <c r="B59" s="31" t="s">
        <v>17</v>
      </c>
      <c r="C59" s="39" t="s">
        <v>76</v>
      </c>
      <c r="D59" s="40">
        <v>3021.9</v>
      </c>
      <c r="E59" s="38">
        <v>3021.9</v>
      </c>
      <c r="F59" s="38">
        <v>100</v>
      </c>
      <c r="G59" s="38">
        <v>3021.9</v>
      </c>
      <c r="H59" s="38">
        <v>0</v>
      </c>
      <c r="I59" s="38">
        <v>0</v>
      </c>
      <c r="J59" s="38">
        <f>1200.16768+190.5315</f>
        <v>1390.6991800000001</v>
      </c>
      <c r="K59" s="102"/>
    </row>
    <row r="60" spans="1:11" ht="36.75" customHeight="1">
      <c r="A60" s="50" t="s">
        <v>77</v>
      </c>
      <c r="B60" s="31" t="s">
        <v>13</v>
      </c>
      <c r="C60" s="39" t="s">
        <v>78</v>
      </c>
      <c r="D60" s="40">
        <v>0</v>
      </c>
      <c r="E60" s="38"/>
      <c r="F60" s="38"/>
      <c r="G60" s="38"/>
      <c r="H60" s="38">
        <v>0</v>
      </c>
      <c r="I60" s="38">
        <v>0</v>
      </c>
      <c r="J60" s="38"/>
      <c r="K60" s="102">
        <v>25</v>
      </c>
    </row>
    <row r="61" spans="1:11">
      <c r="A61" s="28" t="s">
        <v>14</v>
      </c>
      <c r="B61" s="31" t="s">
        <v>15</v>
      </c>
      <c r="C61" s="39" t="s">
        <v>78</v>
      </c>
      <c r="D61" s="40">
        <v>77278.3</v>
      </c>
      <c r="E61" s="38">
        <v>77278.31753</v>
      </c>
      <c r="F61" s="38">
        <v>100.00002268424642</v>
      </c>
      <c r="G61" s="38">
        <v>51971.814449999998</v>
      </c>
      <c r="H61" s="38">
        <v>25306.503080000002</v>
      </c>
      <c r="I61" s="38">
        <v>-1.7529999997350387E-2</v>
      </c>
      <c r="J61" s="38">
        <v>49172.42</v>
      </c>
      <c r="K61" s="102"/>
    </row>
    <row r="62" spans="1:11">
      <c r="A62" s="28" t="s">
        <v>16</v>
      </c>
      <c r="B62" s="31" t="s">
        <v>17</v>
      </c>
      <c r="C62" s="39" t="s">
        <v>78</v>
      </c>
      <c r="D62" s="40">
        <v>231835</v>
      </c>
      <c r="E62" s="38">
        <v>231834.95262999999</v>
      </c>
      <c r="F62" s="38">
        <v>99.999979567364718</v>
      </c>
      <c r="G62" s="38">
        <v>155915.44336999999</v>
      </c>
      <c r="H62" s="38">
        <v>75919.509259999992</v>
      </c>
      <c r="I62" s="38">
        <v>4.7370000014780089E-2</v>
      </c>
      <c r="J62" s="38">
        <v>139326.90852</v>
      </c>
      <c r="K62" s="102"/>
    </row>
    <row r="63" spans="1:11" ht="63">
      <c r="A63" s="53" t="s">
        <v>79</v>
      </c>
      <c r="B63" s="46" t="s">
        <v>15</v>
      </c>
      <c r="C63" s="39" t="s">
        <v>80</v>
      </c>
      <c r="D63" s="40">
        <v>5641.1</v>
      </c>
      <c r="E63" s="38">
        <v>5253.7159800000009</v>
      </c>
      <c r="F63" s="38">
        <v>93.132828349080867</v>
      </c>
      <c r="G63" s="38">
        <v>5024.7998200000002</v>
      </c>
      <c r="H63" s="38">
        <v>228.91616000000067</v>
      </c>
      <c r="I63" s="38">
        <v>271.48401999999987</v>
      </c>
      <c r="J63" s="38">
        <v>18187.54103</v>
      </c>
      <c r="K63" s="102" t="s">
        <v>233</v>
      </c>
    </row>
    <row r="64" spans="1:11" ht="31.5" hidden="1">
      <c r="A64" s="50" t="s">
        <v>81</v>
      </c>
      <c r="B64" s="31" t="s">
        <v>33</v>
      </c>
      <c r="C64" s="39" t="s">
        <v>82</v>
      </c>
      <c r="D64" s="40">
        <v>0</v>
      </c>
      <c r="E64" s="38">
        <v>0</v>
      </c>
      <c r="F64" s="38"/>
      <c r="G64" s="38"/>
      <c r="H64" s="38">
        <v>0</v>
      </c>
      <c r="I64" s="38">
        <v>0</v>
      </c>
      <c r="J64" s="38"/>
      <c r="K64" s="102"/>
    </row>
    <row r="65" spans="1:11" ht="31.5">
      <c r="A65" s="50" t="s">
        <v>83</v>
      </c>
      <c r="B65" s="31" t="s">
        <v>15</v>
      </c>
      <c r="C65" s="39" t="s">
        <v>84</v>
      </c>
      <c r="D65" s="40">
        <v>12315.7</v>
      </c>
      <c r="E65" s="38">
        <v>10113.546910000001</v>
      </c>
      <c r="F65" s="38">
        <v>82.119139878366639</v>
      </c>
      <c r="G65" s="38"/>
      <c r="H65" s="38">
        <v>10113.546910000001</v>
      </c>
      <c r="I65" s="38">
        <v>1089.7530900000002</v>
      </c>
      <c r="J65" s="38"/>
      <c r="K65" s="102">
        <v>8</v>
      </c>
    </row>
    <row r="66" spans="1:11">
      <c r="A66" s="49" t="s">
        <v>85</v>
      </c>
      <c r="B66" s="37" t="s">
        <v>15</v>
      </c>
      <c r="C66" s="39" t="s">
        <v>86</v>
      </c>
      <c r="D66" s="40">
        <v>41481.699999999997</v>
      </c>
      <c r="E66" s="38">
        <v>41481.69</v>
      </c>
      <c r="F66" s="38">
        <v>99.999975892984153</v>
      </c>
      <c r="G66" s="38">
        <v>41481.69</v>
      </c>
      <c r="H66" s="38">
        <v>0</v>
      </c>
      <c r="I66" s="40">
        <v>9.9999999947613105E-3</v>
      </c>
      <c r="J66" s="38"/>
      <c r="K66" s="102">
        <v>14</v>
      </c>
    </row>
    <row r="67" spans="1:11">
      <c r="A67" s="50" t="s">
        <v>87</v>
      </c>
      <c r="B67" s="31" t="s">
        <v>13</v>
      </c>
      <c r="C67" s="39" t="s">
        <v>88</v>
      </c>
      <c r="D67" s="40">
        <v>0</v>
      </c>
      <c r="E67" s="38"/>
      <c r="F67" s="38"/>
      <c r="G67" s="38"/>
      <c r="H67" s="38">
        <v>0</v>
      </c>
      <c r="I67" s="40">
        <v>0</v>
      </c>
      <c r="J67" s="38"/>
      <c r="K67" s="102">
        <v>2</v>
      </c>
    </row>
    <row r="68" spans="1:11">
      <c r="A68" s="28" t="s">
        <v>14</v>
      </c>
      <c r="B68" s="31" t="s">
        <v>15</v>
      </c>
      <c r="C68" s="39" t="s">
        <v>88</v>
      </c>
      <c r="D68" s="40">
        <v>5539.7999999999993</v>
      </c>
      <c r="E68" s="38">
        <v>5539.8102500000005</v>
      </c>
      <c r="F68" s="38">
        <v>100.00018502473016</v>
      </c>
      <c r="G68" s="38">
        <v>5539.8102500000005</v>
      </c>
      <c r="H68" s="38">
        <v>0</v>
      </c>
      <c r="I68" s="40">
        <v>-1.0250000001178705E-2</v>
      </c>
      <c r="J68" s="38">
        <v>1908.54</v>
      </c>
      <c r="K68" s="102"/>
    </row>
    <row r="69" spans="1:11">
      <c r="A69" s="28" t="s">
        <v>16</v>
      </c>
      <c r="B69" s="31" t="s">
        <v>17</v>
      </c>
      <c r="C69" s="39" t="s">
        <v>88</v>
      </c>
      <c r="D69" s="40">
        <v>16619.400000000001</v>
      </c>
      <c r="E69" s="38">
        <v>16619.43075</v>
      </c>
      <c r="F69" s="38">
        <v>100.00018502473011</v>
      </c>
      <c r="G69" s="38">
        <v>16619.43075</v>
      </c>
      <c r="H69" s="38">
        <v>0</v>
      </c>
      <c r="I69" s="40">
        <v>-3.0749999998079147E-2</v>
      </c>
      <c r="J69" s="38">
        <v>36262.26</v>
      </c>
      <c r="K69" s="102"/>
    </row>
    <row r="70" spans="1:11" ht="31.5">
      <c r="A70" s="50" t="s">
        <v>89</v>
      </c>
      <c r="B70" s="31" t="s">
        <v>13</v>
      </c>
      <c r="C70" s="39" t="s">
        <v>90</v>
      </c>
      <c r="D70" s="40">
        <v>0</v>
      </c>
      <c r="E70" s="38"/>
      <c r="F70" s="38"/>
      <c r="G70" s="38"/>
      <c r="H70" s="38">
        <v>0</v>
      </c>
      <c r="I70" s="38">
        <v>0</v>
      </c>
      <c r="J70" s="38"/>
      <c r="K70" s="102">
        <v>1</v>
      </c>
    </row>
    <row r="71" spans="1:11">
      <c r="A71" s="28" t="s">
        <v>14</v>
      </c>
      <c r="B71" s="31" t="s">
        <v>15</v>
      </c>
      <c r="C71" s="39" t="s">
        <v>90</v>
      </c>
      <c r="D71" s="40">
        <v>17500</v>
      </c>
      <c r="E71" s="38">
        <v>17500</v>
      </c>
      <c r="F71" s="38">
        <v>100</v>
      </c>
      <c r="G71" s="38">
        <v>17500</v>
      </c>
      <c r="H71" s="38">
        <v>0</v>
      </c>
      <c r="I71" s="38">
        <v>0</v>
      </c>
      <c r="J71" s="38"/>
      <c r="K71" s="102"/>
    </row>
    <row r="72" spans="1:11">
      <c r="A72" s="28" t="s">
        <v>16</v>
      </c>
      <c r="B72" s="31" t="s">
        <v>17</v>
      </c>
      <c r="C72" s="39" t="s">
        <v>90</v>
      </c>
      <c r="D72" s="40">
        <v>52500</v>
      </c>
      <c r="E72" s="38">
        <v>52500</v>
      </c>
      <c r="F72" s="38">
        <v>100</v>
      </c>
      <c r="G72" s="38">
        <v>52500</v>
      </c>
      <c r="H72" s="38">
        <v>0</v>
      </c>
      <c r="I72" s="38">
        <v>0</v>
      </c>
      <c r="J72" s="38"/>
      <c r="K72" s="102"/>
    </row>
    <row r="73" spans="1:11" s="33" customFormat="1" ht="31.5">
      <c r="A73" s="30" t="s">
        <v>91</v>
      </c>
      <c r="B73" s="34" t="s">
        <v>15</v>
      </c>
      <c r="C73" s="32">
        <f>SUM(C75:C77)</f>
        <v>0</v>
      </c>
      <c r="D73" s="32">
        <v>127905.9</v>
      </c>
      <c r="E73" s="32">
        <v>75830.277349999989</v>
      </c>
      <c r="F73" s="32">
        <v>59.285988644777134</v>
      </c>
      <c r="G73" s="32">
        <v>75830.277349999989</v>
      </c>
      <c r="H73" s="32">
        <v>0</v>
      </c>
      <c r="I73" s="32">
        <v>52075.622649999998</v>
      </c>
      <c r="J73" s="32">
        <f>J74</f>
        <v>74366.889969999989</v>
      </c>
      <c r="K73" s="103">
        <f>K74</f>
        <v>0</v>
      </c>
    </row>
    <row r="74" spans="1:11" s="33" customFormat="1">
      <c r="A74" s="28" t="s">
        <v>14</v>
      </c>
      <c r="B74" s="34" t="s">
        <v>15</v>
      </c>
      <c r="C74" s="54"/>
      <c r="D74" s="21">
        <v>127905.9</v>
      </c>
      <c r="E74" s="21">
        <v>75830.277349999989</v>
      </c>
      <c r="F74" s="21">
        <v>59.285988644777134</v>
      </c>
      <c r="G74" s="21">
        <v>75830.277349999989</v>
      </c>
      <c r="H74" s="21">
        <v>0</v>
      </c>
      <c r="I74" s="21">
        <v>52075.622649999998</v>
      </c>
      <c r="J74" s="21">
        <f>SUMIF($B$75:$B$77,"=01",J75:J77)</f>
        <v>74366.889969999989</v>
      </c>
      <c r="K74" s="104">
        <f>SUMIF($B$75:$B$77,"=01",K75:K77)</f>
        <v>0</v>
      </c>
    </row>
    <row r="75" spans="1:11" ht="63">
      <c r="A75" s="49" t="s">
        <v>92</v>
      </c>
      <c r="B75" s="37" t="s">
        <v>15</v>
      </c>
      <c r="C75" s="38" t="s">
        <v>93</v>
      </c>
      <c r="D75" s="40">
        <v>66000</v>
      </c>
      <c r="E75" s="38">
        <v>44772.970529999999</v>
      </c>
      <c r="F75" s="38">
        <v>67.837834136363639</v>
      </c>
      <c r="G75" s="38">
        <v>44772.970529999999</v>
      </c>
      <c r="H75" s="38">
        <v>0</v>
      </c>
      <c r="I75" s="38">
        <v>21227.029470000001</v>
      </c>
      <c r="J75" s="38">
        <v>45571.676899999999</v>
      </c>
      <c r="K75" s="102"/>
    </row>
    <row r="76" spans="1:11" ht="47.25">
      <c r="A76" s="55" t="s">
        <v>94</v>
      </c>
      <c r="B76" s="37" t="s">
        <v>15</v>
      </c>
      <c r="C76" s="38" t="s">
        <v>95</v>
      </c>
      <c r="D76" s="40">
        <v>23126.799999999999</v>
      </c>
      <c r="E76" s="38">
        <v>4360.3008</v>
      </c>
      <c r="F76" s="38">
        <v>18.853887264991265</v>
      </c>
      <c r="G76" s="38">
        <v>4360.3008</v>
      </c>
      <c r="H76" s="38">
        <v>0</v>
      </c>
      <c r="I76" s="38">
        <v>18766.499199999998</v>
      </c>
      <c r="J76" s="38">
        <v>11452.407639999999</v>
      </c>
      <c r="K76" s="102"/>
    </row>
    <row r="77" spans="1:11" ht="63">
      <c r="A77" s="55" t="s">
        <v>96</v>
      </c>
      <c r="B77" s="37" t="s">
        <v>15</v>
      </c>
      <c r="C77" s="38" t="s">
        <v>97</v>
      </c>
      <c r="D77" s="40">
        <v>38779.1</v>
      </c>
      <c r="E77" s="38">
        <v>26697.006020000001</v>
      </c>
      <c r="F77" s="38">
        <v>68.843799933469313</v>
      </c>
      <c r="G77" s="38">
        <v>26697.006020000001</v>
      </c>
      <c r="H77" s="38">
        <v>0</v>
      </c>
      <c r="I77" s="38">
        <v>12082.093979999998</v>
      </c>
      <c r="J77" s="38">
        <v>17342.80543</v>
      </c>
      <c r="K77" s="102"/>
    </row>
    <row r="78" spans="1:11" s="33" customFormat="1" ht="31.5">
      <c r="A78" s="30" t="s">
        <v>98</v>
      </c>
      <c r="B78" s="31" t="s">
        <v>13</v>
      </c>
      <c r="C78" s="32">
        <f>SUM(C81:C103)</f>
        <v>0</v>
      </c>
      <c r="D78" s="32">
        <v>572781.69999999995</v>
      </c>
      <c r="E78" s="32">
        <v>577072.44464999996</v>
      </c>
      <c r="F78" s="32">
        <v>100.74910644840784</v>
      </c>
      <c r="G78" s="32">
        <v>453530.33854000003</v>
      </c>
      <c r="H78" s="32">
        <v>123542.10610999999</v>
      </c>
      <c r="I78" s="32">
        <v>41198.221200000036</v>
      </c>
      <c r="J78" s="32">
        <f>J79+J80</f>
        <v>1062695.08152</v>
      </c>
      <c r="K78" s="103">
        <f>K79+K80</f>
        <v>3</v>
      </c>
    </row>
    <row r="79" spans="1:11" s="33" customFormat="1">
      <c r="A79" s="28" t="s">
        <v>14</v>
      </c>
      <c r="B79" s="34" t="s">
        <v>15</v>
      </c>
      <c r="C79" s="32"/>
      <c r="D79" s="21">
        <v>366729.4</v>
      </c>
      <c r="E79" s="21">
        <v>311313.24659999995</v>
      </c>
      <c r="F79" s="21">
        <v>84.889088957689225</v>
      </c>
      <c r="G79" s="21">
        <v>250026.10634</v>
      </c>
      <c r="H79" s="21">
        <v>61287.14026</v>
      </c>
      <c r="I79" s="21">
        <v>38650.153400000032</v>
      </c>
      <c r="J79" s="21">
        <f>SUMIF($B$81:$B$103,"=01",J81:J103)</f>
        <v>692356.12504999992</v>
      </c>
      <c r="K79" s="104">
        <f>SUMIF($B$81:$B$103,"=01",K81:K103)</f>
        <v>3</v>
      </c>
    </row>
    <row r="80" spans="1:11" s="33" customFormat="1">
      <c r="A80" s="28" t="s">
        <v>16</v>
      </c>
      <c r="B80" s="34" t="s">
        <v>17</v>
      </c>
      <c r="C80" s="32"/>
      <c r="D80" s="21">
        <v>206052.3</v>
      </c>
      <c r="E80" s="21">
        <v>265759.19805000001</v>
      </c>
      <c r="F80" s="21">
        <v>128.97657441824236</v>
      </c>
      <c r="G80" s="21">
        <v>203504.2322</v>
      </c>
      <c r="H80" s="21">
        <v>62254.965850000001</v>
      </c>
      <c r="I80" s="21">
        <v>2548.0678000000044</v>
      </c>
      <c r="J80" s="21">
        <f>SUMIF($B$81:$B$103,"=02",J81:J103)</f>
        <v>370338.95647000003</v>
      </c>
      <c r="K80" s="104">
        <f>SUMIF($B$81:$B$103,"=02",K81:K103)</f>
        <v>0</v>
      </c>
    </row>
    <row r="81" spans="1:11" ht="31.5">
      <c r="A81" s="55" t="s">
        <v>99</v>
      </c>
      <c r="B81" s="56" t="s">
        <v>15</v>
      </c>
      <c r="C81" s="57" t="s">
        <v>100</v>
      </c>
      <c r="D81" s="40">
        <v>6300</v>
      </c>
      <c r="E81" s="38">
        <v>0</v>
      </c>
      <c r="F81" s="38">
        <v>0</v>
      </c>
      <c r="G81" s="38"/>
      <c r="H81" s="58">
        <v>0</v>
      </c>
      <c r="I81" s="38">
        <v>0</v>
      </c>
      <c r="J81" s="38"/>
      <c r="K81" s="102"/>
    </row>
    <row r="82" spans="1:11" ht="31.5">
      <c r="A82" s="59" t="s">
        <v>101</v>
      </c>
      <c r="B82" s="56" t="s">
        <v>15</v>
      </c>
      <c r="C82" s="57" t="s">
        <v>102</v>
      </c>
      <c r="D82" s="40">
        <v>45394.1</v>
      </c>
      <c r="E82" s="38">
        <v>45394.100000000006</v>
      </c>
      <c r="F82" s="38">
        <v>100.00000000000003</v>
      </c>
      <c r="G82" s="38">
        <v>45394.1</v>
      </c>
      <c r="H82" s="38">
        <v>0</v>
      </c>
      <c r="I82" s="38">
        <v>3249.9999999999927</v>
      </c>
      <c r="J82" s="38">
        <f>168.35764+105688.55484</f>
        <v>105856.91248</v>
      </c>
      <c r="K82" s="102" t="s">
        <v>220</v>
      </c>
    </row>
    <row r="83" spans="1:11" ht="126">
      <c r="A83" s="42" t="s">
        <v>103</v>
      </c>
      <c r="B83" s="37" t="s">
        <v>15</v>
      </c>
      <c r="C83" s="38" t="s">
        <v>104</v>
      </c>
      <c r="D83" s="40">
        <v>45334.200000000012</v>
      </c>
      <c r="E83" s="38">
        <v>44952.008990000002</v>
      </c>
      <c r="F83" s="38">
        <v>99.156947712764293</v>
      </c>
      <c r="G83" s="38">
        <v>44952.008990000002</v>
      </c>
      <c r="H83" s="38">
        <v>0</v>
      </c>
      <c r="I83" s="38">
        <v>-8.9899999875342473E-3</v>
      </c>
      <c r="J83" s="38">
        <v>303224.00796000002</v>
      </c>
      <c r="K83" s="102">
        <v>3</v>
      </c>
    </row>
    <row r="84" spans="1:11" ht="33" hidden="1">
      <c r="A84" s="60" t="s">
        <v>105</v>
      </c>
      <c r="B84" s="61" t="s">
        <v>33</v>
      </c>
      <c r="C84" s="38" t="s">
        <v>106</v>
      </c>
      <c r="D84" s="40">
        <v>0</v>
      </c>
      <c r="E84" s="38">
        <v>0</v>
      </c>
      <c r="F84" s="38"/>
      <c r="G84" s="38"/>
      <c r="H84" s="38">
        <v>0</v>
      </c>
      <c r="I84" s="38">
        <v>0</v>
      </c>
      <c r="J84" s="38"/>
      <c r="K84" s="102"/>
    </row>
    <row r="85" spans="1:11" ht="49.5">
      <c r="A85" s="116" t="s">
        <v>209</v>
      </c>
      <c r="B85" s="117" t="s">
        <v>15</v>
      </c>
      <c r="C85" s="57" t="s">
        <v>210</v>
      </c>
      <c r="D85" s="40">
        <v>3250</v>
      </c>
      <c r="E85" s="38"/>
      <c r="F85" s="38">
        <v>0</v>
      </c>
      <c r="G85" s="38"/>
      <c r="H85" s="38"/>
      <c r="I85" s="38">
        <v>0</v>
      </c>
      <c r="J85" s="38"/>
      <c r="K85" s="102"/>
    </row>
    <row r="86" spans="1:11" ht="47.25">
      <c r="A86" s="59" t="s">
        <v>107</v>
      </c>
      <c r="B86" s="56" t="s">
        <v>15</v>
      </c>
      <c r="C86" s="52" t="s">
        <v>108</v>
      </c>
      <c r="D86" s="40">
        <v>22000.000000000004</v>
      </c>
      <c r="E86" s="38">
        <v>21058.026450000001</v>
      </c>
      <c r="F86" s="38">
        <v>95.718302045454536</v>
      </c>
      <c r="G86" s="38">
        <v>12694.107040000001</v>
      </c>
      <c r="H86" s="38">
        <v>8363.9194100000004</v>
      </c>
      <c r="I86" s="38">
        <v>941.97355000000243</v>
      </c>
      <c r="J86" s="38">
        <v>106.02148</v>
      </c>
      <c r="K86" s="102" t="s">
        <v>228</v>
      </c>
    </row>
    <row r="87" spans="1:11" ht="47.25">
      <c r="A87" s="59" t="s">
        <v>222</v>
      </c>
      <c r="B87" s="31" t="s">
        <v>13</v>
      </c>
      <c r="C87" s="52" t="s">
        <v>211</v>
      </c>
      <c r="D87" s="40"/>
      <c r="E87" s="38"/>
      <c r="F87" s="38"/>
      <c r="G87" s="38"/>
      <c r="H87" s="38">
        <v>0</v>
      </c>
      <c r="I87" s="38">
        <v>0</v>
      </c>
      <c r="J87" s="38"/>
      <c r="K87" s="102" t="s">
        <v>232</v>
      </c>
    </row>
    <row r="88" spans="1:11">
      <c r="A88" s="63" t="s">
        <v>14</v>
      </c>
      <c r="B88" s="31" t="s">
        <v>15</v>
      </c>
      <c r="C88" s="52" t="s">
        <v>211</v>
      </c>
      <c r="D88" s="40">
        <v>47445.5</v>
      </c>
      <c r="E88" s="38">
        <v>27985.036369999998</v>
      </c>
      <c r="F88" s="38">
        <v>58.983541895437916</v>
      </c>
      <c r="G88" s="38"/>
      <c r="H88" s="38">
        <v>27985.036369999998</v>
      </c>
      <c r="I88" s="38">
        <v>19460.463630000002</v>
      </c>
      <c r="J88" s="38"/>
      <c r="K88" s="102"/>
    </row>
    <row r="89" spans="1:11">
      <c r="A89" s="63" t="s">
        <v>16</v>
      </c>
      <c r="B89" s="31" t="s">
        <v>17</v>
      </c>
      <c r="C89" s="52" t="s">
        <v>211</v>
      </c>
      <c r="D89" s="40"/>
      <c r="E89" s="38">
        <v>62254.965850000001</v>
      </c>
      <c r="F89" s="38">
        <v>66.946006411249044</v>
      </c>
      <c r="G89" s="38"/>
      <c r="H89" s="38">
        <v>62254.965850000001</v>
      </c>
      <c r="I89" s="38"/>
      <c r="J89" s="38"/>
      <c r="K89" s="102"/>
    </row>
    <row r="90" spans="1:11" ht="110.25">
      <c r="A90" s="59" t="s">
        <v>212</v>
      </c>
      <c r="B90" s="31" t="s">
        <v>15</v>
      </c>
      <c r="C90" s="52" t="s">
        <v>213</v>
      </c>
      <c r="D90" s="40">
        <v>39086.5</v>
      </c>
      <c r="E90" s="38">
        <v>24938.18448</v>
      </c>
      <c r="F90" s="38">
        <v>63.802551980862951</v>
      </c>
      <c r="G90" s="38"/>
      <c r="H90" s="38">
        <v>24938.18448</v>
      </c>
      <c r="I90" s="38">
        <v>14148.31552</v>
      </c>
      <c r="J90" s="38"/>
      <c r="K90" s="102" t="s">
        <v>229</v>
      </c>
    </row>
    <row r="91" spans="1:11" ht="47.25">
      <c r="A91" s="62" t="s">
        <v>109</v>
      </c>
      <c r="B91" s="31" t="s">
        <v>13</v>
      </c>
      <c r="C91" s="57" t="s">
        <v>110</v>
      </c>
      <c r="D91" s="40">
        <v>0</v>
      </c>
      <c r="E91" s="38"/>
      <c r="F91" s="38"/>
      <c r="G91" s="38"/>
      <c r="H91" s="38">
        <v>0</v>
      </c>
      <c r="I91" s="38">
        <v>0</v>
      </c>
      <c r="J91" s="38"/>
      <c r="K91" s="102" t="s">
        <v>199</v>
      </c>
    </row>
    <row r="92" spans="1:11">
      <c r="A92" s="63" t="s">
        <v>14</v>
      </c>
      <c r="B92" s="31" t="s">
        <v>15</v>
      </c>
      <c r="C92" s="57" t="s">
        <v>110</v>
      </c>
      <c r="D92" s="40">
        <v>17974.599999999999</v>
      </c>
      <c r="E92" s="38">
        <v>7041.4107300000005</v>
      </c>
      <c r="F92" s="38">
        <v>39.174227687959686</v>
      </c>
      <c r="G92" s="38">
        <v>7041.4107299999996</v>
      </c>
      <c r="H92" s="38">
        <v>0</v>
      </c>
      <c r="I92" s="38">
        <v>849.38926999999876</v>
      </c>
      <c r="J92" s="38">
        <v>1579.23866</v>
      </c>
      <c r="K92" s="102"/>
    </row>
    <row r="93" spans="1:11">
      <c r="A93" s="63" t="s">
        <v>16</v>
      </c>
      <c r="B93" s="31" t="s">
        <v>17</v>
      </c>
      <c r="C93" s="57" t="s">
        <v>110</v>
      </c>
      <c r="D93" s="40">
        <v>23672.3</v>
      </c>
      <c r="E93" s="38">
        <v>21124.232199999999</v>
      </c>
      <c r="F93" s="38">
        <v>89.236078454565032</v>
      </c>
      <c r="G93" s="38">
        <v>21124.232199999999</v>
      </c>
      <c r="H93" s="38">
        <v>0</v>
      </c>
      <c r="I93" s="38">
        <v>2548.0678000000007</v>
      </c>
      <c r="J93" s="38">
        <v>30005.534220000001</v>
      </c>
      <c r="K93" s="102"/>
    </row>
    <row r="94" spans="1:11" ht="31.5">
      <c r="A94" s="55" t="s">
        <v>111</v>
      </c>
      <c r="B94" s="31" t="s">
        <v>13</v>
      </c>
      <c r="C94" s="38" t="s">
        <v>112</v>
      </c>
      <c r="D94" s="40">
        <v>0</v>
      </c>
      <c r="E94" s="38"/>
      <c r="F94" s="38"/>
      <c r="G94" s="38"/>
      <c r="H94" s="38">
        <v>0</v>
      </c>
      <c r="I94" s="38">
        <v>0</v>
      </c>
      <c r="J94" s="38"/>
      <c r="K94" s="102" t="s">
        <v>200</v>
      </c>
    </row>
    <row r="95" spans="1:11">
      <c r="A95" s="28" t="s">
        <v>14</v>
      </c>
      <c r="B95" s="31" t="s">
        <v>15</v>
      </c>
      <c r="C95" s="38" t="s">
        <v>112</v>
      </c>
      <c r="D95" s="40">
        <v>582</v>
      </c>
      <c r="E95" s="38">
        <v>581.95424000000003</v>
      </c>
      <c r="F95" s="38">
        <v>99.992137457044677</v>
      </c>
      <c r="G95" s="38">
        <v>581.95424000000003</v>
      </c>
      <c r="H95" s="38">
        <v>0</v>
      </c>
      <c r="I95" s="38">
        <v>4.5759999999972933E-2</v>
      </c>
      <c r="J95" s="38">
        <f>61.36883+34.66314+6512.51303+5310.4631</f>
        <v>11919.008099999999</v>
      </c>
      <c r="K95" s="102"/>
    </row>
    <row r="96" spans="1:11">
      <c r="A96" s="28" t="s">
        <v>16</v>
      </c>
      <c r="B96" s="31" t="s">
        <v>17</v>
      </c>
      <c r="C96" s="38" t="s">
        <v>112</v>
      </c>
      <c r="D96" s="40">
        <v>1745.8999999999996</v>
      </c>
      <c r="E96" s="38">
        <v>1745.8634099999999</v>
      </c>
      <c r="F96" s="38">
        <v>99.997904232773948</v>
      </c>
      <c r="G96" s="38">
        <v>1745.8634099999999</v>
      </c>
      <c r="H96" s="38">
        <v>0</v>
      </c>
      <c r="I96" s="38">
        <v>3.6589999999705469E-2</v>
      </c>
      <c r="J96" s="38">
        <f>42835.16783+279.59936</f>
        <v>43114.767189999999</v>
      </c>
      <c r="K96" s="102"/>
    </row>
    <row r="97" spans="1:11" ht="47.25">
      <c r="A97" s="55" t="s">
        <v>113</v>
      </c>
      <c r="B97" s="31" t="s">
        <v>13</v>
      </c>
      <c r="C97" s="38" t="s">
        <v>114</v>
      </c>
      <c r="D97" s="40">
        <v>0</v>
      </c>
      <c r="E97" s="38"/>
      <c r="F97" s="38"/>
      <c r="G97" s="38"/>
      <c r="H97" s="38">
        <v>0</v>
      </c>
      <c r="I97" s="38">
        <v>0</v>
      </c>
      <c r="J97" s="38"/>
      <c r="K97" s="102" t="s">
        <v>198</v>
      </c>
    </row>
    <row r="98" spans="1:11">
      <c r="A98" s="28" t="s">
        <v>14</v>
      </c>
      <c r="B98" s="31" t="s">
        <v>15</v>
      </c>
      <c r="C98" s="38" t="s">
        <v>114</v>
      </c>
      <c r="D98" s="40">
        <v>16732.100000000006</v>
      </c>
      <c r="E98" s="38">
        <v>16732.133679999999</v>
      </c>
      <c r="F98" s="38">
        <v>100.00020128973645</v>
      </c>
      <c r="G98" s="38">
        <v>16732.133679999999</v>
      </c>
      <c r="H98" s="38">
        <v>0</v>
      </c>
      <c r="I98" s="40">
        <v>-3.3679999993182719E-2</v>
      </c>
      <c r="J98" s="38">
        <f>766.22899+174.11359</f>
        <v>940.34258</v>
      </c>
      <c r="K98" s="102"/>
    </row>
    <row r="99" spans="1:11">
      <c r="A99" s="28" t="s">
        <v>16</v>
      </c>
      <c r="B99" s="31" t="s">
        <v>17</v>
      </c>
      <c r="C99" s="38" t="s">
        <v>114</v>
      </c>
      <c r="D99" s="40">
        <v>12915</v>
      </c>
      <c r="E99" s="38">
        <v>12915.018810000001</v>
      </c>
      <c r="F99" s="38">
        <v>100.00014564459931</v>
      </c>
      <c r="G99" s="38">
        <v>12915.01881</v>
      </c>
      <c r="H99" s="38">
        <v>0</v>
      </c>
      <c r="I99" s="40">
        <v>-1.8810000001394656E-2</v>
      </c>
      <c r="J99" s="38">
        <v>1404.43202</v>
      </c>
      <c r="K99" s="102"/>
    </row>
    <row r="100" spans="1:11" ht="47.25">
      <c r="A100" s="55" t="s">
        <v>115</v>
      </c>
      <c r="B100" s="31" t="s">
        <v>13</v>
      </c>
      <c r="C100" s="38" t="s">
        <v>116</v>
      </c>
      <c r="D100" s="40">
        <v>0</v>
      </c>
      <c r="E100" s="38"/>
      <c r="F100" s="38"/>
      <c r="G100" s="38"/>
      <c r="H100" s="38">
        <v>0</v>
      </c>
      <c r="I100" s="38">
        <v>0</v>
      </c>
      <c r="J100" s="38"/>
      <c r="K100" s="102" t="s">
        <v>201</v>
      </c>
    </row>
    <row r="101" spans="1:11">
      <c r="A101" s="28" t="s">
        <v>14</v>
      </c>
      <c r="B101" s="31" t="s">
        <v>15</v>
      </c>
      <c r="C101" s="38" t="s">
        <v>116</v>
      </c>
      <c r="D101" s="40">
        <v>122630.40000000001</v>
      </c>
      <c r="E101" s="38">
        <v>122630.39165999999</v>
      </c>
      <c r="F101" s="38">
        <v>99.999993199076229</v>
      </c>
      <c r="G101" s="38">
        <v>122630.39165999999</v>
      </c>
      <c r="H101" s="38">
        <v>0</v>
      </c>
      <c r="I101" s="38">
        <v>8.3400000148685649E-3</v>
      </c>
      <c r="J101" s="38">
        <v>268730.59379000001</v>
      </c>
      <c r="K101" s="38"/>
    </row>
    <row r="102" spans="1:11">
      <c r="A102" s="28" t="s">
        <v>16</v>
      </c>
      <c r="B102" s="31" t="s">
        <v>17</v>
      </c>
      <c r="C102" s="38" t="s">
        <v>116</v>
      </c>
      <c r="D102" s="40">
        <v>167719.1</v>
      </c>
      <c r="E102" s="38">
        <v>167719.11778</v>
      </c>
      <c r="F102" s="38">
        <v>100.00001060105855</v>
      </c>
      <c r="G102" s="38">
        <v>167719.11778</v>
      </c>
      <c r="H102" s="38">
        <v>0</v>
      </c>
      <c r="I102" s="38">
        <v>-1.7779999994672835E-2</v>
      </c>
      <c r="J102" s="38">
        <v>274910.26798</v>
      </c>
      <c r="K102" s="38"/>
    </row>
    <row r="103" spans="1:11" ht="115.5">
      <c r="A103" s="60" t="s">
        <v>117</v>
      </c>
      <c r="B103" s="61" t="s">
        <v>17</v>
      </c>
      <c r="C103" s="38" t="s">
        <v>118</v>
      </c>
      <c r="D103" s="40">
        <v>0</v>
      </c>
      <c r="E103" s="38"/>
      <c r="F103" s="38"/>
      <c r="G103" s="41"/>
      <c r="H103" s="38">
        <v>0</v>
      </c>
      <c r="I103" s="38">
        <v>0</v>
      </c>
      <c r="J103" s="38">
        <f>8330.16559+628.68947+11945.1</f>
        <v>20903.95506</v>
      </c>
      <c r="K103" s="84"/>
    </row>
    <row r="104" spans="1:11" s="33" customFormat="1">
      <c r="A104" s="30" t="s">
        <v>119</v>
      </c>
      <c r="B104" s="34" t="s">
        <v>15</v>
      </c>
      <c r="C104" s="32">
        <f>SUM(C106:C113)</f>
        <v>0</v>
      </c>
      <c r="D104" s="64">
        <v>739252.60000000009</v>
      </c>
      <c r="E104" s="32">
        <v>674450.84698000003</v>
      </c>
      <c r="F104" s="32">
        <v>91.234152843020084</v>
      </c>
      <c r="G104" s="32">
        <v>522609.05796999997</v>
      </c>
      <c r="H104" s="32">
        <v>151841.78901000004</v>
      </c>
      <c r="I104" s="32">
        <v>95223.553020000021</v>
      </c>
      <c r="J104" s="64">
        <f>J105</f>
        <v>557812.51893000002</v>
      </c>
      <c r="K104" s="64">
        <f>K105</f>
        <v>0</v>
      </c>
    </row>
    <row r="105" spans="1:11" s="33" customFormat="1">
      <c r="A105" s="28" t="s">
        <v>14</v>
      </c>
      <c r="B105" s="34" t="s">
        <v>15</v>
      </c>
      <c r="C105" s="54"/>
      <c r="D105" s="65">
        <v>739252.60000000009</v>
      </c>
      <c r="E105" s="21">
        <v>674450.84698000003</v>
      </c>
      <c r="F105" s="21">
        <v>91.234152843020084</v>
      </c>
      <c r="G105" s="21">
        <v>522609.05796999997</v>
      </c>
      <c r="H105" s="21">
        <v>151841.78901000004</v>
      </c>
      <c r="I105" s="21">
        <v>95223.553020000021</v>
      </c>
      <c r="J105" s="65">
        <f>SUMIF($B$106:$B$113,"=01",J106:J113)</f>
        <v>557812.51893000002</v>
      </c>
      <c r="K105" s="65"/>
    </row>
    <row r="106" spans="1:11" ht="63">
      <c r="A106" s="66" t="s">
        <v>120</v>
      </c>
      <c r="B106" s="67" t="s">
        <v>15</v>
      </c>
      <c r="C106" s="68" t="s">
        <v>121</v>
      </c>
      <c r="D106" s="40">
        <v>123617.60000000001</v>
      </c>
      <c r="E106" s="38">
        <v>123617.60000000001</v>
      </c>
      <c r="F106" s="38">
        <v>100</v>
      </c>
      <c r="G106" s="38">
        <v>120027</v>
      </c>
      <c r="H106" s="38">
        <v>3590.6000000000058</v>
      </c>
      <c r="I106" s="38">
        <v>9745.1000000000058</v>
      </c>
      <c r="J106" s="38"/>
      <c r="K106" s="105" t="s">
        <v>225</v>
      </c>
    </row>
    <row r="107" spans="1:11" ht="63">
      <c r="A107" s="66" t="s">
        <v>122</v>
      </c>
      <c r="B107" s="67" t="s">
        <v>15</v>
      </c>
      <c r="C107" s="68" t="s">
        <v>123</v>
      </c>
      <c r="D107" s="40">
        <v>7888.5</v>
      </c>
      <c r="E107" s="38">
        <v>7888.4756500000003</v>
      </c>
      <c r="F107" s="38">
        <v>99.999691322811685</v>
      </c>
      <c r="G107" s="38">
        <v>7888.4756500000003</v>
      </c>
      <c r="H107" s="38">
        <v>0</v>
      </c>
      <c r="I107" s="38">
        <v>2.4349999999685679E-2</v>
      </c>
      <c r="J107" s="38"/>
      <c r="K107" s="105"/>
    </row>
    <row r="108" spans="1:11" ht="31.5">
      <c r="A108" s="66" t="s">
        <v>124</v>
      </c>
      <c r="B108" s="69" t="s">
        <v>15</v>
      </c>
      <c r="C108" s="68" t="s">
        <v>125</v>
      </c>
      <c r="D108" s="40">
        <v>40036.300000000003</v>
      </c>
      <c r="E108" s="38">
        <v>32671.500599999996</v>
      </c>
      <c r="F108" s="38">
        <v>81.604695239070523</v>
      </c>
      <c r="G108" s="38">
        <v>29141.41159</v>
      </c>
      <c r="H108" s="38">
        <v>3530.0890099999961</v>
      </c>
      <c r="I108" s="38">
        <v>1601.3994000000057</v>
      </c>
      <c r="J108" s="38">
        <f>83+15535.34</f>
        <v>15618.34</v>
      </c>
      <c r="K108" s="105" t="s">
        <v>226</v>
      </c>
    </row>
    <row r="109" spans="1:11" ht="84" customHeight="1">
      <c r="A109" s="66" t="s">
        <v>126</v>
      </c>
      <c r="B109" s="69" t="s">
        <v>15</v>
      </c>
      <c r="C109" s="68" t="s">
        <v>127</v>
      </c>
      <c r="D109" s="40">
        <v>27701</v>
      </c>
      <c r="E109" s="38">
        <v>13293.526400000001</v>
      </c>
      <c r="F109" s="38">
        <v>47.989337569040828</v>
      </c>
      <c r="G109" s="38">
        <v>13293.526400000001</v>
      </c>
      <c r="H109" s="38">
        <v>0</v>
      </c>
      <c r="I109" s="38">
        <v>14317.373600000001</v>
      </c>
      <c r="J109" s="38"/>
      <c r="K109" s="105"/>
    </row>
    <row r="110" spans="1:11" ht="47.25">
      <c r="A110" s="70" t="s">
        <v>128</v>
      </c>
      <c r="B110" s="56" t="s">
        <v>15</v>
      </c>
      <c r="C110" s="57" t="s">
        <v>129</v>
      </c>
      <c r="D110" s="40">
        <v>328767.89999999997</v>
      </c>
      <c r="E110" s="38">
        <v>328767.90000000002</v>
      </c>
      <c r="F110" s="38">
        <v>100.00000000000003</v>
      </c>
      <c r="G110" s="38">
        <v>269496.8</v>
      </c>
      <c r="H110" s="38">
        <v>59271.100000000035</v>
      </c>
      <c r="I110" s="38">
        <v>0</v>
      </c>
      <c r="J110" s="38">
        <v>413709.74067999999</v>
      </c>
      <c r="K110" s="105" t="s">
        <v>237</v>
      </c>
    </row>
    <row r="111" spans="1:11" ht="63">
      <c r="A111" s="70" t="s">
        <v>130</v>
      </c>
      <c r="B111" s="69" t="s">
        <v>15</v>
      </c>
      <c r="C111" s="71" t="s">
        <v>131</v>
      </c>
      <c r="D111" s="40">
        <v>17500</v>
      </c>
      <c r="E111" s="38">
        <v>17282.988829999998</v>
      </c>
      <c r="F111" s="38">
        <v>98.759936171428564</v>
      </c>
      <c r="G111" s="38">
        <v>17282.988829999998</v>
      </c>
      <c r="H111" s="38">
        <v>0</v>
      </c>
      <c r="I111" s="38">
        <v>1.1170000001584413E-2</v>
      </c>
      <c r="J111" s="38">
        <f>4682.056+623.03233+123179.34992</f>
        <v>128484.43824999999</v>
      </c>
      <c r="K111" s="102">
        <v>1</v>
      </c>
    </row>
    <row r="112" spans="1:11" ht="102" hidden="1" customHeight="1">
      <c r="A112" s="114" t="s">
        <v>205</v>
      </c>
      <c r="B112" s="69" t="s">
        <v>33</v>
      </c>
      <c r="C112" s="71" t="s">
        <v>214</v>
      </c>
      <c r="D112" s="40">
        <v>42812.4</v>
      </c>
      <c r="E112" s="38"/>
      <c r="F112" s="38">
        <v>0</v>
      </c>
      <c r="G112" s="38"/>
      <c r="H112" s="44"/>
      <c r="I112" s="38">
        <v>42812.4</v>
      </c>
      <c r="J112" s="38"/>
      <c r="K112" s="105"/>
    </row>
    <row r="113" spans="1:11" ht="47.25">
      <c r="A113" s="36" t="s">
        <v>132</v>
      </c>
      <c r="B113" s="46" t="s">
        <v>15</v>
      </c>
      <c r="C113" s="71" t="s">
        <v>133</v>
      </c>
      <c r="D113" s="40">
        <v>150928.9</v>
      </c>
      <c r="E113" s="38">
        <v>150928.85550000001</v>
      </c>
      <c r="F113" s="38">
        <v>99.999970515918434</v>
      </c>
      <c r="G113" s="38">
        <v>65478.855499999998</v>
      </c>
      <c r="H113" s="38">
        <v>85450</v>
      </c>
      <c r="I113" s="38">
        <v>26747.244500000001</v>
      </c>
      <c r="J113" s="38"/>
      <c r="K113" s="105" t="s">
        <v>234</v>
      </c>
    </row>
    <row r="114" spans="1:11" s="33" customFormat="1" ht="31.5">
      <c r="A114" s="30" t="s">
        <v>134</v>
      </c>
      <c r="B114" s="31" t="s">
        <v>13</v>
      </c>
      <c r="C114" s="32">
        <f>SUM(C117:C118)</f>
        <v>0</v>
      </c>
      <c r="D114" s="32">
        <v>26960</v>
      </c>
      <c r="E114" s="32">
        <v>2312.3950499999996</v>
      </c>
      <c r="F114" s="38">
        <v>8.5771329747774452</v>
      </c>
      <c r="G114" s="32">
        <v>0</v>
      </c>
      <c r="H114" s="32">
        <v>2312.3950499999996</v>
      </c>
      <c r="I114" s="32">
        <v>24342.804950000002</v>
      </c>
      <c r="J114" s="32">
        <f>J115+J116</f>
        <v>64815.600000000006</v>
      </c>
      <c r="K114" s="106"/>
    </row>
    <row r="115" spans="1:11" s="33" customFormat="1">
      <c r="A115" s="28" t="s">
        <v>14</v>
      </c>
      <c r="B115" s="34" t="s">
        <v>15</v>
      </c>
      <c r="C115" s="54"/>
      <c r="D115" s="21">
        <v>16800</v>
      </c>
      <c r="E115" s="21">
        <v>2312.3950499999996</v>
      </c>
      <c r="F115" s="38">
        <v>13.764256249999999</v>
      </c>
      <c r="G115" s="21">
        <v>0</v>
      </c>
      <c r="H115" s="21">
        <v>2312.3950499999996</v>
      </c>
      <c r="I115" s="21">
        <v>14182.804950000002</v>
      </c>
      <c r="J115" s="21">
        <f>SUMIF($B$117:$B$120,"=01",J117:J120)</f>
        <v>43135.9</v>
      </c>
      <c r="K115" s="107"/>
    </row>
    <row r="116" spans="1:11" s="33" customFormat="1">
      <c r="A116" s="28" t="s">
        <v>16</v>
      </c>
      <c r="B116" s="34" t="s">
        <v>17</v>
      </c>
      <c r="C116" s="54"/>
      <c r="D116" s="21">
        <v>10160</v>
      </c>
      <c r="E116" s="21">
        <v>0</v>
      </c>
      <c r="F116" s="38">
        <v>0</v>
      </c>
      <c r="G116" s="21">
        <v>0</v>
      </c>
      <c r="H116" s="21">
        <v>0</v>
      </c>
      <c r="I116" s="21">
        <v>10160</v>
      </c>
      <c r="J116" s="21">
        <f>SUMIF($B$117:$B$120,"=02",J117:J120)</f>
        <v>21679.7</v>
      </c>
      <c r="K116" s="107">
        <f>SUMIF($B$117:$B$120,"=02",K117:K120)</f>
        <v>0</v>
      </c>
    </row>
    <row r="117" spans="1:11" ht="31.5">
      <c r="A117" s="55" t="s">
        <v>135</v>
      </c>
      <c r="B117" s="37" t="s">
        <v>15</v>
      </c>
      <c r="C117" s="72" t="s">
        <v>136</v>
      </c>
      <c r="D117" s="40">
        <v>6300</v>
      </c>
      <c r="E117" s="38">
        <v>2312.3950499999996</v>
      </c>
      <c r="F117" s="38">
        <v>36.704683333333328</v>
      </c>
      <c r="G117" s="38"/>
      <c r="H117" s="38">
        <v>2312.3950499999996</v>
      </c>
      <c r="I117" s="38">
        <v>3987.6049500000004</v>
      </c>
      <c r="J117" s="101">
        <v>6300</v>
      </c>
      <c r="K117" s="108">
        <v>1</v>
      </c>
    </row>
    <row r="118" spans="1:11" ht="69" customHeight="1">
      <c r="A118" s="55" t="s">
        <v>137</v>
      </c>
      <c r="B118" s="31" t="s">
        <v>13</v>
      </c>
      <c r="C118" s="72" t="s">
        <v>138</v>
      </c>
      <c r="D118" s="40">
        <v>0</v>
      </c>
      <c r="E118" s="38"/>
      <c r="F118" s="38"/>
      <c r="G118" s="38"/>
      <c r="H118" s="38">
        <v>0</v>
      </c>
      <c r="I118" s="38">
        <v>0</v>
      </c>
      <c r="J118" s="101"/>
      <c r="K118" s="108"/>
    </row>
    <row r="119" spans="1:11">
      <c r="A119" s="63" t="s">
        <v>14</v>
      </c>
      <c r="B119" s="37" t="s">
        <v>15</v>
      </c>
      <c r="C119" s="72" t="s">
        <v>138</v>
      </c>
      <c r="D119" s="40">
        <v>10500</v>
      </c>
      <c r="E119" s="38">
        <v>0</v>
      </c>
      <c r="F119" s="38">
        <v>0</v>
      </c>
      <c r="G119" s="38"/>
      <c r="H119" s="38"/>
      <c r="I119" s="38">
        <v>10195.200000000001</v>
      </c>
      <c r="J119" s="101">
        <f>8837.09404+27998.80596</f>
        <v>36835.9</v>
      </c>
      <c r="K119" s="108"/>
    </row>
    <row r="120" spans="1:11">
      <c r="A120" s="63" t="s">
        <v>16</v>
      </c>
      <c r="B120" s="37" t="s">
        <v>17</v>
      </c>
      <c r="C120" s="72" t="s">
        <v>138</v>
      </c>
      <c r="D120" s="40">
        <v>10160</v>
      </c>
      <c r="E120" s="38">
        <v>0</v>
      </c>
      <c r="F120" s="38">
        <v>0</v>
      </c>
      <c r="G120" s="38"/>
      <c r="H120" s="38"/>
      <c r="I120" s="38">
        <v>10160</v>
      </c>
      <c r="J120" s="100">
        <v>21679.7</v>
      </c>
      <c r="K120" s="108"/>
    </row>
    <row r="121" spans="1:11" s="33" customFormat="1" ht="31.5">
      <c r="A121" s="30" t="s">
        <v>139</v>
      </c>
      <c r="B121" s="34" t="s">
        <v>15</v>
      </c>
      <c r="C121" s="32">
        <f t="shared" ref="C121" si="0">SUM(C123:C131)</f>
        <v>0</v>
      </c>
      <c r="D121" s="32">
        <v>253518.6</v>
      </c>
      <c r="E121" s="32">
        <v>177685.35447999998</v>
      </c>
      <c r="F121" s="32">
        <v>70.087699474515858</v>
      </c>
      <c r="G121" s="32">
        <v>164046.15870999999</v>
      </c>
      <c r="H121" s="32">
        <v>13639.195769999998</v>
      </c>
      <c r="I121" s="32">
        <v>63474.04552</v>
      </c>
      <c r="J121" s="32">
        <f>J122</f>
        <v>67659.209730000002</v>
      </c>
      <c r="K121" s="106">
        <f>K122</f>
        <v>0</v>
      </c>
    </row>
    <row r="122" spans="1:11" s="33" customFormat="1">
      <c r="A122" s="28" t="s">
        <v>14</v>
      </c>
      <c r="B122" s="34" t="s">
        <v>15</v>
      </c>
      <c r="C122" s="54"/>
      <c r="D122" s="21">
        <v>253518.6</v>
      </c>
      <c r="E122" s="21">
        <v>177685.35447999998</v>
      </c>
      <c r="F122" s="21">
        <v>70.087699474515858</v>
      </c>
      <c r="G122" s="21">
        <v>164046.15870999999</v>
      </c>
      <c r="H122" s="21">
        <v>13639.195769999998</v>
      </c>
      <c r="I122" s="21">
        <v>63474.04552</v>
      </c>
      <c r="J122" s="21">
        <f t="shared" ref="J122" si="1">SUMIF($B$123:$B$131,"=01",J123:J131)</f>
        <v>67659.209730000002</v>
      </c>
      <c r="K122" s="107"/>
    </row>
    <row r="123" spans="1:11" ht="65.25" customHeight="1">
      <c r="A123" s="43" t="s">
        <v>140</v>
      </c>
      <c r="B123" s="31" t="s">
        <v>15</v>
      </c>
      <c r="C123" s="73" t="s">
        <v>141</v>
      </c>
      <c r="D123" s="40">
        <v>1005.8</v>
      </c>
      <c r="E123" s="38">
        <v>998.54849999999999</v>
      </c>
      <c r="F123" s="38">
        <v>99.279031616623598</v>
      </c>
      <c r="G123" s="38">
        <v>856.95650000000001</v>
      </c>
      <c r="H123" s="74">
        <v>141.59199999999998</v>
      </c>
      <c r="I123" s="38">
        <v>199.05149999999992</v>
      </c>
      <c r="J123" s="38">
        <v>706.46500000000003</v>
      </c>
      <c r="K123" s="102">
        <v>31</v>
      </c>
    </row>
    <row r="124" spans="1:11" ht="94.5">
      <c r="A124" s="42" t="s">
        <v>142</v>
      </c>
      <c r="B124" s="37" t="s">
        <v>15</v>
      </c>
      <c r="C124" s="73" t="s">
        <v>143</v>
      </c>
      <c r="D124" s="40">
        <v>1168.5</v>
      </c>
      <c r="E124" s="38"/>
      <c r="F124" s="38">
        <v>0</v>
      </c>
      <c r="G124" s="38"/>
      <c r="H124" s="38">
        <v>0</v>
      </c>
      <c r="I124" s="38">
        <v>707.1</v>
      </c>
      <c r="J124" s="38">
        <f>601.554+299.2+99.93+400</f>
        <v>1400.684</v>
      </c>
      <c r="K124" s="102"/>
    </row>
    <row r="125" spans="1:11" ht="31.5">
      <c r="A125" s="50" t="s">
        <v>144</v>
      </c>
      <c r="B125" s="31" t="s">
        <v>15</v>
      </c>
      <c r="C125" s="75" t="s">
        <v>145</v>
      </c>
      <c r="D125" s="40">
        <v>104000</v>
      </c>
      <c r="E125" s="38">
        <v>80000</v>
      </c>
      <c r="F125" s="38">
        <v>76.923076923076934</v>
      </c>
      <c r="G125" s="38">
        <v>68000</v>
      </c>
      <c r="H125" s="38">
        <v>12000</v>
      </c>
      <c r="I125" s="38">
        <v>2000</v>
      </c>
      <c r="J125" s="38">
        <v>34798</v>
      </c>
      <c r="K125" s="102">
        <v>161</v>
      </c>
    </row>
    <row r="126" spans="1:11" ht="63">
      <c r="A126" s="49" t="s">
        <v>146</v>
      </c>
      <c r="B126" s="37" t="s">
        <v>15</v>
      </c>
      <c r="C126" s="76" t="s">
        <v>147</v>
      </c>
      <c r="D126" s="40">
        <v>38629.9</v>
      </c>
      <c r="E126" s="38">
        <v>38629.184599999993</v>
      </c>
      <c r="F126" s="38">
        <v>99.998148066653016</v>
      </c>
      <c r="G126" s="38">
        <v>38016.234879999996</v>
      </c>
      <c r="H126" s="38">
        <v>612.94971999999689</v>
      </c>
      <c r="I126" s="38">
        <v>10609.015400000004</v>
      </c>
      <c r="J126" s="38">
        <f>286.57302+30348.45466</f>
        <v>30635.027679999999</v>
      </c>
      <c r="K126" s="105" t="s">
        <v>227</v>
      </c>
    </row>
    <row r="127" spans="1:11" ht="78.75">
      <c r="A127" s="36" t="s">
        <v>148</v>
      </c>
      <c r="B127" s="37" t="s">
        <v>15</v>
      </c>
      <c r="C127" s="38" t="s">
        <v>149</v>
      </c>
      <c r="D127" s="40">
        <v>780</v>
      </c>
      <c r="E127" s="38">
        <v>50.950859999999999</v>
      </c>
      <c r="F127" s="38">
        <v>6.5321615384615379</v>
      </c>
      <c r="G127" s="38"/>
      <c r="H127" s="38">
        <v>50.950859999999999</v>
      </c>
      <c r="I127" s="57">
        <v>4.9140000000001294E-2</v>
      </c>
      <c r="J127" s="38"/>
      <c r="K127" s="102">
        <v>2</v>
      </c>
    </row>
    <row r="128" spans="1:11" ht="47.25">
      <c r="A128" s="42" t="s">
        <v>150</v>
      </c>
      <c r="B128" s="37" t="s">
        <v>15</v>
      </c>
      <c r="C128" s="77" t="s">
        <v>151</v>
      </c>
      <c r="D128" s="40">
        <v>455.6</v>
      </c>
      <c r="E128" s="38">
        <v>15.40171</v>
      </c>
      <c r="F128" s="38">
        <v>3.3805333625987708</v>
      </c>
      <c r="G128" s="38"/>
      <c r="H128" s="38">
        <v>15.40171</v>
      </c>
      <c r="I128" s="38">
        <v>259.99829000000005</v>
      </c>
      <c r="J128" s="38"/>
      <c r="K128" s="102" t="s">
        <v>231</v>
      </c>
    </row>
    <row r="129" spans="1:11" ht="63">
      <c r="A129" s="42" t="s">
        <v>152</v>
      </c>
      <c r="B129" s="37" t="s">
        <v>15</v>
      </c>
      <c r="C129" s="77" t="s">
        <v>153</v>
      </c>
      <c r="D129" s="40">
        <v>778.8</v>
      </c>
      <c r="E129" s="38">
        <v>778.46880999999996</v>
      </c>
      <c r="F129" s="38">
        <v>99.957474319465845</v>
      </c>
      <c r="G129" s="38">
        <v>460.16732999999999</v>
      </c>
      <c r="H129" s="38">
        <v>318.30147999999997</v>
      </c>
      <c r="I129" s="38">
        <v>211.63118999999995</v>
      </c>
      <c r="J129" s="38">
        <v>119.03305</v>
      </c>
      <c r="K129" s="102" t="s">
        <v>230</v>
      </c>
    </row>
    <row r="130" spans="1:11" ht="78.75">
      <c r="A130" s="42" t="s">
        <v>154</v>
      </c>
      <c r="B130" s="37" t="s">
        <v>15</v>
      </c>
      <c r="C130" s="77" t="s">
        <v>155</v>
      </c>
      <c r="D130" s="40">
        <v>25000</v>
      </c>
      <c r="E130" s="38">
        <v>23500</v>
      </c>
      <c r="F130" s="38">
        <v>94</v>
      </c>
      <c r="G130" s="38">
        <v>23000</v>
      </c>
      <c r="H130" s="38">
        <v>500</v>
      </c>
      <c r="I130" s="38">
        <v>1500</v>
      </c>
      <c r="J130" s="101"/>
      <c r="K130" s="108">
        <v>47</v>
      </c>
    </row>
    <row r="131" spans="1:11" ht="117" customHeight="1">
      <c r="A131" s="42" t="s">
        <v>156</v>
      </c>
      <c r="B131" s="37" t="s">
        <v>15</v>
      </c>
      <c r="C131" s="38" t="s">
        <v>157</v>
      </c>
      <c r="D131" s="40">
        <v>81700</v>
      </c>
      <c r="E131" s="38">
        <v>33712.800000000003</v>
      </c>
      <c r="F131" s="38">
        <v>41.264137086903304</v>
      </c>
      <c r="G131" s="41">
        <v>33712.800000000003</v>
      </c>
      <c r="H131" s="38">
        <v>0</v>
      </c>
      <c r="I131" s="38">
        <v>47987.199999999997</v>
      </c>
      <c r="J131" s="101"/>
      <c r="K131" s="108"/>
    </row>
    <row r="132" spans="1:11" s="33" customFormat="1">
      <c r="A132" s="30" t="s">
        <v>158</v>
      </c>
      <c r="B132" s="31" t="s">
        <v>13</v>
      </c>
      <c r="C132" s="32">
        <f>SUM(C135:C140)</f>
        <v>0</v>
      </c>
      <c r="D132" s="32">
        <v>532757.70000000007</v>
      </c>
      <c r="E132" s="32">
        <v>388297.81893000001</v>
      </c>
      <c r="F132" s="32">
        <v>72.884506207981588</v>
      </c>
      <c r="G132" s="32">
        <v>388297.81893000001</v>
      </c>
      <c r="H132" s="32">
        <v>0</v>
      </c>
      <c r="I132" s="32">
        <v>129387.18107000002</v>
      </c>
      <c r="J132" s="32">
        <f>J133+J134</f>
        <v>450868.011</v>
      </c>
      <c r="K132" s="106">
        <f>K133+K134</f>
        <v>0</v>
      </c>
    </row>
    <row r="133" spans="1:11" s="33" customFormat="1">
      <c r="A133" s="28" t="s">
        <v>14</v>
      </c>
      <c r="B133" s="34" t="s">
        <v>15</v>
      </c>
      <c r="C133" s="54"/>
      <c r="D133" s="21">
        <v>506789.00000000006</v>
      </c>
      <c r="E133" s="21">
        <v>362329.11893</v>
      </c>
      <c r="F133" s="21">
        <v>71.495063809593333</v>
      </c>
      <c r="G133" s="21">
        <v>362329.11893</v>
      </c>
      <c r="H133" s="21">
        <v>0</v>
      </c>
      <c r="I133" s="21">
        <v>129387.18107000002</v>
      </c>
      <c r="J133" s="21">
        <f t="shared" ref="J133:K133" si="2">SUMIF($B$135:$B$140,"=01",J135:J140)</f>
        <v>335014.56305</v>
      </c>
      <c r="K133" s="107">
        <f t="shared" si="2"/>
        <v>0</v>
      </c>
    </row>
    <row r="134" spans="1:11" s="33" customFormat="1">
      <c r="A134" s="28" t="s">
        <v>16</v>
      </c>
      <c r="B134" s="34" t="s">
        <v>17</v>
      </c>
      <c r="C134" s="54"/>
      <c r="D134" s="21">
        <v>25968.7</v>
      </c>
      <c r="E134" s="21">
        <v>25968.7</v>
      </c>
      <c r="F134" s="21">
        <v>100</v>
      </c>
      <c r="G134" s="21">
        <v>25968.7</v>
      </c>
      <c r="H134" s="21">
        <v>0</v>
      </c>
      <c r="I134" s="21">
        <v>0</v>
      </c>
      <c r="J134" s="21">
        <f t="shared" ref="J134:K134" si="3">SUMIF($B$135:$B$140,"=02",J135:J140)</f>
        <v>115853.44795</v>
      </c>
      <c r="K134" s="107">
        <f t="shared" si="3"/>
        <v>0</v>
      </c>
    </row>
    <row r="135" spans="1:11" ht="78.75">
      <c r="A135" s="42" t="s">
        <v>159</v>
      </c>
      <c r="B135" s="37" t="s">
        <v>15</v>
      </c>
      <c r="C135" s="77" t="s">
        <v>160</v>
      </c>
      <c r="D135" s="40">
        <v>21206.600000000002</v>
      </c>
      <c r="E135" s="38">
        <v>21206.553</v>
      </c>
      <c r="F135" s="38">
        <v>99.999778370884528</v>
      </c>
      <c r="G135" s="41">
        <v>21206.553</v>
      </c>
      <c r="H135" s="38">
        <v>0</v>
      </c>
      <c r="I135" s="38">
        <v>4.7000000002299203E-2</v>
      </c>
      <c r="J135" s="38">
        <v>29743.191999999999</v>
      </c>
      <c r="K135" s="108"/>
    </row>
    <row r="136" spans="1:11" ht="141.75">
      <c r="A136" s="36" t="s">
        <v>161</v>
      </c>
      <c r="B136" s="37" t="s">
        <v>15</v>
      </c>
      <c r="C136" s="77" t="s">
        <v>162</v>
      </c>
      <c r="D136" s="40">
        <v>47006.399999999994</v>
      </c>
      <c r="E136" s="38">
        <v>47006.447800000002</v>
      </c>
      <c r="F136" s="38">
        <v>100.00010168828075</v>
      </c>
      <c r="G136" s="41">
        <v>47006.447800000002</v>
      </c>
      <c r="H136" s="38">
        <v>0</v>
      </c>
      <c r="I136" s="38">
        <v>-4.7800000007555354E-2</v>
      </c>
      <c r="J136" s="38">
        <v>9440.1</v>
      </c>
      <c r="K136" s="108"/>
    </row>
    <row r="137" spans="1:11" ht="31.5">
      <c r="A137" s="42" t="s">
        <v>163</v>
      </c>
      <c r="B137" s="31" t="s">
        <v>13</v>
      </c>
      <c r="C137" s="78" t="s">
        <v>164</v>
      </c>
      <c r="D137" s="40">
        <v>0</v>
      </c>
      <c r="E137" s="38">
        <v>0</v>
      </c>
      <c r="F137" s="38"/>
      <c r="G137" s="41"/>
      <c r="H137" s="44">
        <v>0</v>
      </c>
      <c r="I137" s="38">
        <v>0</v>
      </c>
      <c r="J137" s="101"/>
      <c r="K137" s="108"/>
    </row>
    <row r="138" spans="1:11">
      <c r="A138" s="28" t="s">
        <v>14</v>
      </c>
      <c r="B138" s="37" t="s">
        <v>15</v>
      </c>
      <c r="C138" s="78" t="s">
        <v>164</v>
      </c>
      <c r="D138" s="40">
        <v>258762.7</v>
      </c>
      <c r="E138" s="38">
        <v>238261.50724000001</v>
      </c>
      <c r="F138" s="38">
        <v>92.077222582698354</v>
      </c>
      <c r="G138" s="41">
        <v>238261.50724000001</v>
      </c>
      <c r="H138" s="38">
        <v>0</v>
      </c>
      <c r="I138" s="38">
        <v>20501.192760000005</v>
      </c>
      <c r="J138" s="38">
        <v>148049.62247999999</v>
      </c>
      <c r="K138" s="105"/>
    </row>
    <row r="139" spans="1:11">
      <c r="A139" s="28" t="s">
        <v>16</v>
      </c>
      <c r="B139" s="37" t="s">
        <v>17</v>
      </c>
      <c r="C139" s="78" t="s">
        <v>164</v>
      </c>
      <c r="D139" s="40">
        <v>25968.7</v>
      </c>
      <c r="E139" s="38">
        <v>25968.7</v>
      </c>
      <c r="F139" s="38">
        <v>100</v>
      </c>
      <c r="G139" s="41">
        <v>25968.7</v>
      </c>
      <c r="H139" s="38">
        <v>0</v>
      </c>
      <c r="I139" s="38">
        <v>0</v>
      </c>
      <c r="J139" s="38">
        <v>115853.44795</v>
      </c>
      <c r="K139" s="105"/>
    </row>
    <row r="140" spans="1:11" ht="47.25">
      <c r="A140" s="36" t="s">
        <v>165</v>
      </c>
      <c r="B140" s="31" t="s">
        <v>15</v>
      </c>
      <c r="C140" s="78" t="s">
        <v>166</v>
      </c>
      <c r="D140" s="40">
        <v>179813.30000000005</v>
      </c>
      <c r="E140" s="38">
        <v>55854.610890000004</v>
      </c>
      <c r="F140" s="38">
        <v>31.062558158934845</v>
      </c>
      <c r="G140" s="41">
        <v>55854.610890000004</v>
      </c>
      <c r="H140" s="38">
        <v>0</v>
      </c>
      <c r="I140" s="38">
        <v>108885.98911000002</v>
      </c>
      <c r="J140" s="38">
        <v>147781.64856999999</v>
      </c>
      <c r="K140" s="108"/>
    </row>
    <row r="141" spans="1:11" s="33" customFormat="1" ht="31.5">
      <c r="A141" s="30" t="s">
        <v>167</v>
      </c>
      <c r="B141" s="34" t="s">
        <v>15</v>
      </c>
      <c r="C141" s="32">
        <f>SUM(C143:C144)</f>
        <v>0</v>
      </c>
      <c r="D141" s="32">
        <v>30665</v>
      </c>
      <c r="E141" s="32">
        <v>30620.076349999999</v>
      </c>
      <c r="F141" s="32">
        <v>99.853501875101898</v>
      </c>
      <c r="G141" s="32">
        <v>30620.076349999999</v>
      </c>
      <c r="H141" s="32">
        <v>0</v>
      </c>
      <c r="I141" s="32">
        <v>2.3650000000088767E-2</v>
      </c>
      <c r="J141" s="32">
        <f>J142</f>
        <v>25305</v>
      </c>
      <c r="K141" s="106">
        <f>K142</f>
        <v>0</v>
      </c>
    </row>
    <row r="142" spans="1:11" s="33" customFormat="1">
      <c r="A142" s="28" t="s">
        <v>14</v>
      </c>
      <c r="B142" s="34" t="s">
        <v>15</v>
      </c>
      <c r="C142" s="54"/>
      <c r="D142" s="21">
        <v>30665</v>
      </c>
      <c r="E142" s="21">
        <v>30620.076349999999</v>
      </c>
      <c r="F142" s="21">
        <v>99.853501875101898</v>
      </c>
      <c r="G142" s="21">
        <v>30620.076349999999</v>
      </c>
      <c r="H142" s="21">
        <v>0</v>
      </c>
      <c r="I142" s="21">
        <v>2.3650000000088767E-2</v>
      </c>
      <c r="J142" s="21">
        <f t="shared" ref="J142:K142" si="4">SUMIF($B$143:$B$145,"=01",J143:J145)</f>
        <v>25305</v>
      </c>
      <c r="K142" s="107">
        <f t="shared" si="4"/>
        <v>0</v>
      </c>
    </row>
    <row r="143" spans="1:11" ht="31.5">
      <c r="A143" s="79" t="s">
        <v>168</v>
      </c>
      <c r="B143" s="37" t="s">
        <v>15</v>
      </c>
      <c r="C143" s="72" t="s">
        <v>169</v>
      </c>
      <c r="D143" s="40">
        <v>21424</v>
      </c>
      <c r="E143" s="38">
        <v>21424</v>
      </c>
      <c r="F143" s="38">
        <v>100</v>
      </c>
      <c r="G143" s="41">
        <v>21424</v>
      </c>
      <c r="H143" s="38">
        <v>0</v>
      </c>
      <c r="I143" s="38">
        <v>0</v>
      </c>
      <c r="J143" s="101">
        <v>24000</v>
      </c>
      <c r="K143" s="108"/>
    </row>
    <row r="144" spans="1:11" ht="78.75">
      <c r="A144" s="55" t="s">
        <v>170</v>
      </c>
      <c r="B144" s="37" t="s">
        <v>15</v>
      </c>
      <c r="C144" s="72" t="s">
        <v>171</v>
      </c>
      <c r="D144" s="40">
        <v>4000</v>
      </c>
      <c r="E144" s="38">
        <v>3955.0740000000001</v>
      </c>
      <c r="F144" s="38">
        <v>98.876850000000005</v>
      </c>
      <c r="G144" s="41">
        <v>3955.0740000000001</v>
      </c>
      <c r="H144" s="38">
        <v>0</v>
      </c>
      <c r="I144" s="38">
        <v>2.5999999999839929E-2</v>
      </c>
      <c r="J144" s="101">
        <v>1305</v>
      </c>
      <c r="K144" s="108"/>
    </row>
    <row r="145" spans="1:11" ht="78.75">
      <c r="A145" s="55" t="s">
        <v>172</v>
      </c>
      <c r="B145" s="37" t="s">
        <v>15</v>
      </c>
      <c r="C145" s="72" t="s">
        <v>173</v>
      </c>
      <c r="D145" s="40">
        <v>5241</v>
      </c>
      <c r="E145" s="38">
        <v>5241.0023499999998</v>
      </c>
      <c r="F145" s="38">
        <v>100.00004483877123</v>
      </c>
      <c r="G145" s="41">
        <v>5241.0023499999998</v>
      </c>
      <c r="H145" s="38">
        <v>0</v>
      </c>
      <c r="I145" s="38">
        <v>-2.3499999997511622E-3</v>
      </c>
      <c r="J145" s="100"/>
      <c r="K145" s="108"/>
    </row>
    <row r="146" spans="1:11" s="33" customFormat="1" ht="31.5">
      <c r="A146" s="30" t="s">
        <v>174</v>
      </c>
      <c r="B146" s="34" t="s">
        <v>15</v>
      </c>
      <c r="C146" s="32">
        <f>SUM(C148,C152,C157:C161)</f>
        <v>0</v>
      </c>
      <c r="D146" s="32">
        <v>1517058.1</v>
      </c>
      <c r="E146" s="32">
        <v>1244649.1185599999</v>
      </c>
      <c r="F146" s="32">
        <v>82.043602585820537</v>
      </c>
      <c r="G146" s="32">
        <v>1244649.1185599999</v>
      </c>
      <c r="H146" s="32">
        <v>0</v>
      </c>
      <c r="I146" s="32">
        <v>272131.48144</v>
      </c>
      <c r="J146" s="32">
        <f>J147</f>
        <v>1075199.40543</v>
      </c>
      <c r="K146" s="106">
        <f>K147</f>
        <v>0</v>
      </c>
    </row>
    <row r="147" spans="1:11" s="33" customFormat="1">
      <c r="A147" s="28" t="s">
        <v>14</v>
      </c>
      <c r="B147" s="34" t="s">
        <v>15</v>
      </c>
      <c r="C147" s="54"/>
      <c r="D147" s="21">
        <v>1517058.1</v>
      </c>
      <c r="E147" s="21">
        <v>1244649.1185599999</v>
      </c>
      <c r="F147" s="21">
        <v>82.043602585820537</v>
      </c>
      <c r="G147" s="21">
        <v>1244649.1185599999</v>
      </c>
      <c r="H147" s="21">
        <v>0</v>
      </c>
      <c r="I147" s="21">
        <v>272131.48144</v>
      </c>
      <c r="J147" s="21">
        <f>SUMIF($B$148:$B$161,"=01",J148:J161)</f>
        <v>1075199.40543</v>
      </c>
      <c r="K147" s="107">
        <f>SUMIF($B$148:$B$161,"=01",K148:K161)</f>
        <v>0</v>
      </c>
    </row>
    <row r="148" spans="1:11" s="83" customFormat="1" ht="31.5">
      <c r="A148" s="80" t="s">
        <v>175</v>
      </c>
      <c r="B148" s="81"/>
      <c r="C148" s="82">
        <f>SUM(C149:C151)</f>
        <v>0</v>
      </c>
      <c r="D148" s="82">
        <v>254887.89999999997</v>
      </c>
      <c r="E148" s="38">
        <v>214828.43810999999</v>
      </c>
      <c r="F148" s="38">
        <v>84.283498004416842</v>
      </c>
      <c r="G148" s="38">
        <v>214828.43810999999</v>
      </c>
      <c r="H148" s="82">
        <v>0</v>
      </c>
      <c r="I148" s="113">
        <v>40059.461889999977</v>
      </c>
      <c r="J148" s="82">
        <f>SUM(J149:J151)</f>
        <v>168276.78697000002</v>
      </c>
      <c r="K148" s="109"/>
    </row>
    <row r="149" spans="1:11">
      <c r="A149" s="55" t="s">
        <v>203</v>
      </c>
      <c r="B149" s="37" t="s">
        <v>15</v>
      </c>
      <c r="C149" s="77" t="s">
        <v>176</v>
      </c>
      <c r="D149" s="40">
        <v>134462.39999999999</v>
      </c>
      <c r="E149" s="38">
        <v>112704.94865999999</v>
      </c>
      <c r="F149" s="38">
        <v>83.818932772284299</v>
      </c>
      <c r="G149" s="38">
        <v>112704.94865999999</v>
      </c>
      <c r="H149" s="38">
        <v>0</v>
      </c>
      <c r="I149" s="38">
        <v>21757.45134</v>
      </c>
      <c r="J149" s="38">
        <v>89944.678100000005</v>
      </c>
      <c r="K149" s="105"/>
    </row>
    <row r="150" spans="1:11" s="84" customFormat="1">
      <c r="A150" s="55" t="s">
        <v>177</v>
      </c>
      <c r="B150" s="37" t="s">
        <v>15</v>
      </c>
      <c r="C150" s="76" t="s">
        <v>176</v>
      </c>
      <c r="D150" s="40">
        <v>40216.699999999997</v>
      </c>
      <c r="E150" s="38">
        <v>36257.689449999998</v>
      </c>
      <c r="F150" s="38">
        <v>90.155804553829626</v>
      </c>
      <c r="G150" s="38">
        <v>36257.689449999998</v>
      </c>
      <c r="H150" s="38">
        <v>0</v>
      </c>
      <c r="I150" s="38">
        <v>3959.0105499999991</v>
      </c>
      <c r="J150" s="38">
        <v>31128.808870000001</v>
      </c>
      <c r="K150" s="105"/>
    </row>
    <row r="151" spans="1:11" s="84" customFormat="1">
      <c r="A151" s="55" t="s">
        <v>178</v>
      </c>
      <c r="B151" s="37" t="s">
        <v>15</v>
      </c>
      <c r="C151" s="76" t="s">
        <v>176</v>
      </c>
      <c r="D151" s="40">
        <v>80208.800000000003</v>
      </c>
      <c r="E151" s="38">
        <v>65865.8</v>
      </c>
      <c r="F151" s="38">
        <v>82.117922222997976</v>
      </c>
      <c r="G151" s="38">
        <v>65865.8</v>
      </c>
      <c r="H151" s="38">
        <v>0</v>
      </c>
      <c r="I151" s="38">
        <v>14343</v>
      </c>
      <c r="J151" s="38">
        <v>47203.3</v>
      </c>
      <c r="K151" s="105"/>
    </row>
    <row r="152" spans="1:11" s="86" customFormat="1" ht="31.5">
      <c r="A152" s="80" t="s">
        <v>179</v>
      </c>
      <c r="B152" s="81"/>
      <c r="C152" s="85"/>
      <c r="D152" s="82">
        <v>1090802.5</v>
      </c>
      <c r="E152" s="38">
        <v>883988.20660000003</v>
      </c>
      <c r="F152" s="38">
        <v>81.04017057166628</v>
      </c>
      <c r="G152" s="38">
        <v>883988.20660000003</v>
      </c>
      <c r="H152" s="82">
        <v>0</v>
      </c>
      <c r="I152" s="82">
        <v>206814.29339999997</v>
      </c>
      <c r="J152" s="82">
        <f>SUM(J153:J156)</f>
        <v>770774.62724000018</v>
      </c>
      <c r="K152" s="109"/>
    </row>
    <row r="153" spans="1:11" s="84" customFormat="1">
      <c r="A153" s="55" t="s">
        <v>180</v>
      </c>
      <c r="B153" s="37" t="s">
        <v>15</v>
      </c>
      <c r="C153" s="76" t="s">
        <v>181</v>
      </c>
      <c r="D153" s="40">
        <v>28058.2</v>
      </c>
      <c r="E153" s="38">
        <v>23076</v>
      </c>
      <c r="F153" s="38">
        <v>82.243337063674787</v>
      </c>
      <c r="G153" s="38">
        <v>23076</v>
      </c>
      <c r="H153" s="38">
        <v>0</v>
      </c>
      <c r="I153" s="38">
        <v>4982.2000000000007</v>
      </c>
      <c r="J153" s="38">
        <v>15455.4</v>
      </c>
      <c r="K153" s="105"/>
    </row>
    <row r="154" spans="1:11" s="84" customFormat="1">
      <c r="A154" s="87" t="s">
        <v>182</v>
      </c>
      <c r="B154" s="88" t="s">
        <v>15</v>
      </c>
      <c r="C154" s="76" t="s">
        <v>181</v>
      </c>
      <c r="D154" s="40">
        <v>780109.1</v>
      </c>
      <c r="E154" s="38">
        <v>679373.63806999999</v>
      </c>
      <c r="F154" s="38">
        <v>87.087003352479798</v>
      </c>
      <c r="G154" s="38">
        <v>679373.63806999999</v>
      </c>
      <c r="H154" s="38">
        <v>0</v>
      </c>
      <c r="I154" s="38">
        <v>100735.46192999999</v>
      </c>
      <c r="J154" s="38">
        <v>585787.90164000005</v>
      </c>
      <c r="K154" s="105"/>
    </row>
    <row r="155" spans="1:11" s="84" customFormat="1" ht="21" customHeight="1">
      <c r="A155" s="55" t="s">
        <v>183</v>
      </c>
      <c r="B155" s="37" t="s">
        <v>15</v>
      </c>
      <c r="C155" s="89" t="s">
        <v>184</v>
      </c>
      <c r="D155" s="40">
        <v>281932.7</v>
      </c>
      <c r="E155" s="38">
        <v>181093.86835</v>
      </c>
      <c r="F155" s="38">
        <v>64.233013180095824</v>
      </c>
      <c r="G155" s="38">
        <v>181093.86835</v>
      </c>
      <c r="H155" s="38">
        <v>0</v>
      </c>
      <c r="I155" s="38">
        <v>100838.83165000001</v>
      </c>
      <c r="J155" s="38">
        <v>169155.27114999999</v>
      </c>
      <c r="K155" s="105"/>
    </row>
    <row r="156" spans="1:11" s="84" customFormat="1">
      <c r="A156" s="90" t="s">
        <v>185</v>
      </c>
      <c r="B156" s="37" t="s">
        <v>15</v>
      </c>
      <c r="C156" s="89" t="s">
        <v>186</v>
      </c>
      <c r="D156" s="40">
        <v>702.5</v>
      </c>
      <c r="E156" s="38">
        <v>444.70017999999999</v>
      </c>
      <c r="F156" s="38">
        <v>63.302516725978641</v>
      </c>
      <c r="G156" s="38">
        <v>444.70017999999999</v>
      </c>
      <c r="H156" s="38">
        <v>0</v>
      </c>
      <c r="I156" s="38">
        <v>257.79982000000001</v>
      </c>
      <c r="J156" s="38">
        <v>376.05444999999997</v>
      </c>
      <c r="K156" s="105"/>
    </row>
    <row r="157" spans="1:11" ht="47.25">
      <c r="A157" s="42" t="s">
        <v>187</v>
      </c>
      <c r="B157" s="37" t="s">
        <v>15</v>
      </c>
      <c r="C157" s="76" t="s">
        <v>188</v>
      </c>
      <c r="D157" s="40">
        <v>1188</v>
      </c>
      <c r="E157" s="38">
        <v>856.57128</v>
      </c>
      <c r="F157" s="38">
        <v>72.101959595959599</v>
      </c>
      <c r="G157" s="38">
        <v>856.57128</v>
      </c>
      <c r="H157" s="38">
        <v>0</v>
      </c>
      <c r="I157" s="38">
        <v>325.02871999999991</v>
      </c>
      <c r="J157" s="38">
        <f>153.98+479.93562</f>
        <v>633.91561999999999</v>
      </c>
      <c r="K157" s="105"/>
    </row>
    <row r="158" spans="1:11" ht="47.25">
      <c r="A158" s="49" t="s">
        <v>189</v>
      </c>
      <c r="B158" s="37" t="s">
        <v>15</v>
      </c>
      <c r="C158" s="76" t="s">
        <v>190</v>
      </c>
      <c r="D158" s="40">
        <v>61441</v>
      </c>
      <c r="E158" s="38">
        <v>42230.17914</v>
      </c>
      <c r="F158" s="38">
        <v>68.732896827851107</v>
      </c>
      <c r="G158" s="38">
        <v>42230.17914</v>
      </c>
      <c r="H158" s="38">
        <v>0</v>
      </c>
      <c r="I158" s="38">
        <v>18939.720860000001</v>
      </c>
      <c r="J158" s="38">
        <f>30383.0164199999+9392.32033</f>
        <v>39775.3367499999</v>
      </c>
      <c r="K158" s="105"/>
    </row>
    <row r="159" spans="1:11" ht="63">
      <c r="A159" s="49" t="s">
        <v>191</v>
      </c>
      <c r="B159" s="37" t="s">
        <v>15</v>
      </c>
      <c r="C159" s="76" t="s">
        <v>192</v>
      </c>
      <c r="D159" s="40">
        <v>1599.8</v>
      </c>
      <c r="E159" s="38">
        <v>1101.6232</v>
      </c>
      <c r="F159" s="38">
        <v>68.860057507188401</v>
      </c>
      <c r="G159" s="38">
        <v>1101.6232</v>
      </c>
      <c r="H159" s="38">
        <v>0</v>
      </c>
      <c r="I159" s="38">
        <v>498.17679999999996</v>
      </c>
      <c r="J159" s="38">
        <f>802.84+181.42</f>
        <v>984.26</v>
      </c>
      <c r="K159" s="105"/>
    </row>
    <row r="160" spans="1:11">
      <c r="A160" s="49" t="s">
        <v>193</v>
      </c>
      <c r="B160" s="37" t="s">
        <v>15</v>
      </c>
      <c r="C160" s="38" t="s">
        <v>194</v>
      </c>
      <c r="D160" s="40">
        <v>7814.8</v>
      </c>
      <c r="E160" s="38">
        <v>3634.9802300000001</v>
      </c>
      <c r="F160" s="38">
        <v>46.514053206735937</v>
      </c>
      <c r="G160" s="38">
        <v>3634.9802300000001</v>
      </c>
      <c r="H160" s="38">
        <v>0</v>
      </c>
      <c r="I160" s="38">
        <v>4179.8197700000001</v>
      </c>
      <c r="J160" s="38">
        <v>1372.7218499999999</v>
      </c>
      <c r="K160" s="105"/>
    </row>
    <row r="161" spans="1:11" ht="47.25">
      <c r="A161" s="55" t="s">
        <v>195</v>
      </c>
      <c r="B161" s="37" t="s">
        <v>15</v>
      </c>
      <c r="C161" s="72" t="s">
        <v>196</v>
      </c>
      <c r="D161" s="40">
        <v>99324.1</v>
      </c>
      <c r="E161" s="38">
        <v>98009.12</v>
      </c>
      <c r="F161" s="38">
        <v>98.676071567726254</v>
      </c>
      <c r="G161" s="38">
        <v>98009.12</v>
      </c>
      <c r="H161" s="38">
        <v>0</v>
      </c>
      <c r="I161" s="38">
        <v>1314.9800000000105</v>
      </c>
      <c r="J161" s="38">
        <v>93381.756999999998</v>
      </c>
      <c r="K161" s="105"/>
    </row>
    <row r="166" spans="1:11">
      <c r="A166" s="91"/>
      <c r="B166" s="92"/>
      <c r="C166" s="93"/>
      <c r="D166" s="94"/>
      <c r="E166" s="6"/>
      <c r="F166" s="6"/>
      <c r="G166" s="95"/>
      <c r="I166" s="6"/>
    </row>
    <row r="167" spans="1:11">
      <c r="A167" s="91"/>
      <c r="B167" s="92"/>
      <c r="C167" s="93"/>
      <c r="D167" s="94"/>
      <c r="E167" s="6"/>
      <c r="F167" s="6"/>
      <c r="G167" s="95"/>
      <c r="I167" s="6"/>
    </row>
    <row r="168" spans="1:11">
      <c r="A168" s="91"/>
      <c r="B168" s="92"/>
      <c r="C168" s="93"/>
      <c r="D168" s="94"/>
      <c r="E168" s="6"/>
      <c r="F168" s="6"/>
      <c r="G168" s="95"/>
      <c r="I168" s="6"/>
    </row>
    <row r="169" spans="1:11">
      <c r="A169" s="91"/>
      <c r="B169" s="92"/>
      <c r="C169" s="91"/>
      <c r="I169" s="84"/>
    </row>
    <row r="170" spans="1:11">
      <c r="A170" s="91"/>
      <c r="B170" s="92"/>
      <c r="C170" s="91"/>
      <c r="I170" s="84"/>
    </row>
    <row r="171" spans="1:11">
      <c r="A171" s="91"/>
      <c r="B171" s="92"/>
      <c r="C171" s="91"/>
      <c r="I171" s="84"/>
    </row>
    <row r="172" spans="1:11">
      <c r="A172" s="91"/>
      <c r="B172" s="92"/>
      <c r="C172" s="91"/>
      <c r="I172" s="84"/>
    </row>
    <row r="173" spans="1:11">
      <c r="A173" s="91"/>
      <c r="B173" s="92"/>
      <c r="C173" s="91"/>
      <c r="I173" s="84"/>
    </row>
    <row r="174" spans="1:11">
      <c r="A174" s="91"/>
      <c r="B174" s="92"/>
      <c r="C174" s="91"/>
      <c r="I174" s="84"/>
    </row>
    <row r="175" spans="1:11">
      <c r="A175" s="91"/>
      <c r="B175" s="92"/>
      <c r="C175" s="91"/>
      <c r="I175" s="84"/>
    </row>
    <row r="176" spans="1:11">
      <c r="A176" s="91"/>
      <c r="B176" s="92"/>
      <c r="C176" s="91"/>
      <c r="I176" s="84"/>
    </row>
    <row r="177" spans="1:3">
      <c r="A177" s="91"/>
      <c r="B177" s="92"/>
      <c r="C177" s="91"/>
    </row>
    <row r="178" spans="1:3">
      <c r="A178" s="91"/>
      <c r="B178" s="92"/>
      <c r="C178" s="91"/>
    </row>
    <row r="179" spans="1:3">
      <c r="A179" s="91"/>
      <c r="B179" s="92"/>
      <c r="C179" s="91"/>
    </row>
    <row r="180" spans="1:3">
      <c r="A180" s="91"/>
      <c r="B180" s="92"/>
      <c r="C180" s="91"/>
    </row>
    <row r="181" spans="1:3">
      <c r="A181" s="91"/>
      <c r="B181" s="92"/>
      <c r="C181" s="91"/>
    </row>
    <row r="182" spans="1:3">
      <c r="A182" s="91"/>
      <c r="B182" s="92"/>
      <c r="C182" s="91"/>
    </row>
    <row r="183" spans="1:3">
      <c r="A183" s="91"/>
      <c r="B183" s="92"/>
      <c r="C183" s="91"/>
    </row>
  </sheetData>
  <autoFilter ref="A7:I165">
    <filterColumn colId="1">
      <filters blank="1">
        <filter val="01"/>
        <filter val="02"/>
        <filter val="соф"/>
      </filters>
    </filterColumn>
  </autoFilter>
  <mergeCells count="16">
    <mergeCell ref="M8:R10"/>
    <mergeCell ref="M17:S19"/>
    <mergeCell ref="L8:L13"/>
    <mergeCell ref="A1:K1"/>
    <mergeCell ref="A2:K2"/>
    <mergeCell ref="A3:K3"/>
    <mergeCell ref="K5:K6"/>
    <mergeCell ref="J5:J6"/>
    <mergeCell ref="G5:G6"/>
    <mergeCell ref="H5:H6"/>
    <mergeCell ref="I5:I6"/>
    <mergeCell ref="E5:F5"/>
    <mergeCell ref="A5:A6"/>
    <mergeCell ref="B5:B6"/>
    <mergeCell ref="C5:C6"/>
    <mergeCell ref="D5:D6"/>
  </mergeCells>
  <printOptions horizontalCentered="1"/>
  <pageMargins left="0.15748031496062992" right="0.19685039370078741" top="0.31496062992125984" bottom="0.31496062992125984" header="0.15748031496062992" footer="0.19685039370078741"/>
  <pageSetup paperSize="9" scale="75"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25.11</vt:lpstr>
      <vt:lpstr>'НА 25.11'!Заголовки_для_печати</vt:lpstr>
      <vt:lpstr>'НА 25.11'!Область_печати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shkolina</dc:creator>
  <cp:lastModifiedBy>chernyh</cp:lastModifiedBy>
  <cp:lastPrinted>2018-08-31T10:25:30Z</cp:lastPrinted>
  <dcterms:created xsi:type="dcterms:W3CDTF">2018-03-23T10:20:24Z</dcterms:created>
  <dcterms:modified xsi:type="dcterms:W3CDTF">2018-11-27T07:47:59Z</dcterms:modified>
</cp:coreProperties>
</file>